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REALIZOVANÉ PROJEKTY\2022\OBEC LIBENICE\"/>
    </mc:Choice>
  </mc:AlternateContent>
  <xr:revisionPtr revIDLastSave="0" documentId="8_{DD14519A-953B-4E13-91E5-0ECDCC554482}" xr6:coauthVersionLast="47" xr6:coauthVersionMax="47" xr10:uidLastSave="{00000000-0000-0000-0000-000000000000}"/>
  <bookViews>
    <workbookView xWindow="-120" yWindow="-120" windowWidth="29040" windowHeight="15840" activeTab="3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Pol'!$A$1:$U$102</definedName>
    <definedName name="_xlnm.Print_Area" localSheetId="1">Stavba!$A$1:$J$70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81029" fullCalcOnLoad="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9" i="1" l="1"/>
  <c r="I68" i="1"/>
  <c r="I67" i="1"/>
  <c r="I66" i="1"/>
  <c r="I65" i="1"/>
  <c r="I64" i="1"/>
  <c r="I63" i="1"/>
  <c r="I62" i="1"/>
  <c r="I61" i="1"/>
  <c r="G39" i="1"/>
  <c r="F39" i="1"/>
  <c r="G92" i="12"/>
  <c r="AC92" i="12"/>
  <c r="AD92" i="12"/>
  <c r="BA88" i="12"/>
  <c r="G9" i="12"/>
  <c r="G8" i="12" s="1"/>
  <c r="I9" i="12"/>
  <c r="I8" i="12" s="1"/>
  <c r="K9" i="12"/>
  <c r="K8" i="12" s="1"/>
  <c r="O9" i="12"/>
  <c r="O8" i="12" s="1"/>
  <c r="Q9" i="12"/>
  <c r="Q8" i="12" s="1"/>
  <c r="U9" i="12"/>
  <c r="U8" i="12" s="1"/>
  <c r="G12" i="12"/>
  <c r="I12" i="12"/>
  <c r="K12" i="12"/>
  <c r="K11" i="12" s="1"/>
  <c r="M12" i="12"/>
  <c r="O12" i="12"/>
  <c r="Q12" i="12"/>
  <c r="U12" i="12"/>
  <c r="U11" i="12" s="1"/>
  <c r="G14" i="12"/>
  <c r="G11" i="12" s="1"/>
  <c r="I14" i="12"/>
  <c r="K14" i="12"/>
  <c r="M14" i="12"/>
  <c r="O14" i="12"/>
  <c r="O11" i="12" s="1"/>
  <c r="Q14" i="12"/>
  <c r="U14" i="12"/>
  <c r="G16" i="12"/>
  <c r="M16" i="12" s="1"/>
  <c r="I16" i="12"/>
  <c r="K16" i="12"/>
  <c r="O16" i="12"/>
  <c r="Q16" i="12"/>
  <c r="U16" i="12"/>
  <c r="G17" i="12"/>
  <c r="M17" i="12" s="1"/>
  <c r="I17" i="12"/>
  <c r="I11" i="12" s="1"/>
  <c r="K17" i="12"/>
  <c r="O17" i="12"/>
  <c r="Q17" i="12"/>
  <c r="Q11" i="12" s="1"/>
  <c r="U17" i="12"/>
  <c r="G18" i="12"/>
  <c r="I18" i="12"/>
  <c r="K18" i="12"/>
  <c r="M18" i="12"/>
  <c r="O18" i="12"/>
  <c r="Q18" i="12"/>
  <c r="U18" i="12"/>
  <c r="G20" i="12"/>
  <c r="I20" i="12"/>
  <c r="K20" i="12"/>
  <c r="M20" i="12"/>
  <c r="O20" i="12"/>
  <c r="Q20" i="12"/>
  <c r="U20" i="12"/>
  <c r="G24" i="12"/>
  <c r="G25" i="12"/>
  <c r="M25" i="12" s="1"/>
  <c r="M24" i="12" s="1"/>
  <c r="I25" i="12"/>
  <c r="I24" i="12" s="1"/>
  <c r="K25" i="12"/>
  <c r="K24" i="12" s="1"/>
  <c r="O25" i="12"/>
  <c r="Q25" i="12"/>
  <c r="Q24" i="12" s="1"/>
  <c r="U25" i="12"/>
  <c r="U24" i="12" s="1"/>
  <c r="G28" i="12"/>
  <c r="I28" i="12"/>
  <c r="K28" i="12"/>
  <c r="M28" i="12"/>
  <c r="O28" i="12"/>
  <c r="Q28" i="12"/>
  <c r="U28" i="12"/>
  <c r="G30" i="12"/>
  <c r="I30" i="12"/>
  <c r="K30" i="12"/>
  <c r="M30" i="12"/>
  <c r="O30" i="12"/>
  <c r="Q30" i="12"/>
  <c r="U30" i="12"/>
  <c r="G32" i="12"/>
  <c r="M32" i="12" s="1"/>
  <c r="I32" i="12"/>
  <c r="K32" i="12"/>
  <c r="O32" i="12"/>
  <c r="O24" i="12" s="1"/>
  <c r="Q32" i="12"/>
  <c r="U32" i="12"/>
  <c r="G33" i="12"/>
  <c r="M33" i="12" s="1"/>
  <c r="I33" i="12"/>
  <c r="K33" i="12"/>
  <c r="O33" i="12"/>
  <c r="Q33" i="12"/>
  <c r="U33" i="12"/>
  <c r="G34" i="12"/>
  <c r="I34" i="12"/>
  <c r="K34" i="12"/>
  <c r="M34" i="12"/>
  <c r="O34" i="12"/>
  <c r="Q34" i="12"/>
  <c r="U34" i="12"/>
  <c r="G36" i="12"/>
  <c r="G35" i="12" s="1"/>
  <c r="I36" i="12"/>
  <c r="I35" i="12" s="1"/>
  <c r="K36" i="12"/>
  <c r="O36" i="12"/>
  <c r="O35" i="12" s="1"/>
  <c r="Q36" i="12"/>
  <c r="Q35" i="12" s="1"/>
  <c r="U36" i="12"/>
  <c r="G39" i="12"/>
  <c r="M39" i="12" s="1"/>
  <c r="I39" i="12"/>
  <c r="K39" i="12"/>
  <c r="K35" i="12" s="1"/>
  <c r="O39" i="12"/>
  <c r="Q39" i="12"/>
  <c r="U39" i="12"/>
  <c r="U35" i="12" s="1"/>
  <c r="G42" i="12"/>
  <c r="G41" i="12" s="1"/>
  <c r="I42" i="12"/>
  <c r="K42" i="12"/>
  <c r="M42" i="12"/>
  <c r="O42" i="12"/>
  <c r="O41" i="12" s="1"/>
  <c r="Q42" i="12"/>
  <c r="U42" i="12"/>
  <c r="G49" i="12"/>
  <c r="M49" i="12" s="1"/>
  <c r="I49" i="12"/>
  <c r="I41" i="12" s="1"/>
  <c r="K49" i="12"/>
  <c r="O49" i="12"/>
  <c r="Q49" i="12"/>
  <c r="Q41" i="12" s="1"/>
  <c r="U49" i="12"/>
  <c r="G60" i="12"/>
  <c r="M60" i="12" s="1"/>
  <c r="I60" i="12"/>
  <c r="K60" i="12"/>
  <c r="O60" i="12"/>
  <c r="Q60" i="12"/>
  <c r="U60" i="12"/>
  <c r="G63" i="12"/>
  <c r="I63" i="12"/>
  <c r="K63" i="12"/>
  <c r="K41" i="12" s="1"/>
  <c r="M63" i="12"/>
  <c r="O63" i="12"/>
  <c r="Q63" i="12"/>
  <c r="U63" i="12"/>
  <c r="U41" i="12" s="1"/>
  <c r="G67" i="12"/>
  <c r="I67" i="12"/>
  <c r="K67" i="12"/>
  <c r="M67" i="12"/>
  <c r="O67" i="12"/>
  <c r="Q67" i="12"/>
  <c r="U67" i="12"/>
  <c r="G68" i="12"/>
  <c r="M68" i="12" s="1"/>
  <c r="I68" i="12"/>
  <c r="K68" i="12"/>
  <c r="O68" i="12"/>
  <c r="Q68" i="12"/>
  <c r="U68" i="12"/>
  <c r="G70" i="12"/>
  <c r="M70" i="12" s="1"/>
  <c r="I70" i="12"/>
  <c r="K70" i="12"/>
  <c r="O70" i="12"/>
  <c r="Q70" i="12"/>
  <c r="U70" i="12"/>
  <c r="G71" i="12"/>
  <c r="I71" i="12"/>
  <c r="K71" i="12"/>
  <c r="M71" i="12"/>
  <c r="O71" i="12"/>
  <c r="Q71" i="12"/>
  <c r="U71" i="12"/>
  <c r="K72" i="12"/>
  <c r="U72" i="12"/>
  <c r="G73" i="12"/>
  <c r="G72" i="12" s="1"/>
  <c r="I73" i="12"/>
  <c r="I72" i="12" s="1"/>
  <c r="K73" i="12"/>
  <c r="O73" i="12"/>
  <c r="O72" i="12" s="1"/>
  <c r="Q73" i="12"/>
  <c r="Q72" i="12" s="1"/>
  <c r="U73" i="12"/>
  <c r="I75" i="12"/>
  <c r="Q75" i="12"/>
  <c r="G76" i="12"/>
  <c r="I76" i="12"/>
  <c r="K76" i="12"/>
  <c r="K75" i="12" s="1"/>
  <c r="M76" i="12"/>
  <c r="M75" i="12" s="1"/>
  <c r="O76" i="12"/>
  <c r="Q76" i="12"/>
  <c r="U76" i="12"/>
  <c r="U75" i="12" s="1"/>
  <c r="G77" i="12"/>
  <c r="G75" i="12" s="1"/>
  <c r="I77" i="12"/>
  <c r="K77" i="12"/>
  <c r="M77" i="12"/>
  <c r="O77" i="12"/>
  <c r="O75" i="12" s="1"/>
  <c r="Q77" i="12"/>
  <c r="U77" i="12"/>
  <c r="G79" i="12"/>
  <c r="M79" i="12" s="1"/>
  <c r="I79" i="12"/>
  <c r="K79" i="12"/>
  <c r="O79" i="12"/>
  <c r="Q79" i="12"/>
  <c r="U79" i="12"/>
  <c r="G82" i="12"/>
  <c r="I82" i="12"/>
  <c r="K82" i="12"/>
  <c r="K81" i="12" s="1"/>
  <c r="M82" i="12"/>
  <c r="M81" i="12" s="1"/>
  <c r="O82" i="12"/>
  <c r="Q82" i="12"/>
  <c r="U82" i="12"/>
  <c r="U81" i="12" s="1"/>
  <c r="G84" i="12"/>
  <c r="G81" i="12" s="1"/>
  <c r="I84" i="12"/>
  <c r="K84" i="12"/>
  <c r="M84" i="12"/>
  <c r="O84" i="12"/>
  <c r="O81" i="12" s="1"/>
  <c r="Q84" i="12"/>
  <c r="U84" i="12"/>
  <c r="G86" i="12"/>
  <c r="M86" i="12" s="1"/>
  <c r="I86" i="12"/>
  <c r="K86" i="12"/>
  <c r="O86" i="12"/>
  <c r="Q86" i="12"/>
  <c r="Q81" i="12" s="1"/>
  <c r="U86" i="12"/>
  <c r="G87" i="12"/>
  <c r="M87" i="12" s="1"/>
  <c r="I87" i="12"/>
  <c r="I81" i="12" s="1"/>
  <c r="K87" i="12"/>
  <c r="O87" i="12"/>
  <c r="Q87" i="12"/>
  <c r="U87" i="12"/>
  <c r="I89" i="12"/>
  <c r="K89" i="12"/>
  <c r="Q89" i="12"/>
  <c r="U89" i="12"/>
  <c r="G90" i="12"/>
  <c r="G89" i="12" s="1"/>
  <c r="I90" i="12"/>
  <c r="K90" i="12"/>
  <c r="O90" i="12"/>
  <c r="O89" i="12" s="1"/>
  <c r="Q90" i="12"/>
  <c r="U90" i="12"/>
  <c r="I20" i="1"/>
  <c r="I19" i="1"/>
  <c r="I18" i="1"/>
  <c r="I17" i="1"/>
  <c r="I1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G27" i="1"/>
  <c r="G25" i="1"/>
  <c r="G26" i="1" s="1"/>
  <c r="F40" i="1"/>
  <c r="G40" i="1"/>
  <c r="H40" i="1"/>
  <c r="I40" i="1"/>
  <c r="J39" i="1" s="1"/>
  <c r="J40" i="1"/>
  <c r="H39" i="1"/>
  <c r="I39" i="1" s="1"/>
  <c r="J28" i="1"/>
  <c r="J26" i="1"/>
  <c r="G38" i="1"/>
  <c r="F38" i="1"/>
  <c r="H32" i="1"/>
  <c r="J23" i="1"/>
  <c r="J24" i="1"/>
  <c r="J25" i="1"/>
  <c r="J27" i="1"/>
  <c r="E24" i="1"/>
  <c r="E26" i="1"/>
  <c r="I70" i="1" l="1"/>
  <c r="G28" i="1"/>
  <c r="G23" i="1"/>
  <c r="M41" i="12"/>
  <c r="M11" i="12"/>
  <c r="M73" i="12"/>
  <c r="M72" i="12" s="1"/>
  <c r="M36" i="12"/>
  <c r="M35" i="12" s="1"/>
  <c r="M9" i="12"/>
  <c r="M8" i="12" s="1"/>
  <c r="M90" i="12"/>
  <c r="M89" i="12" s="1"/>
  <c r="I21" i="1"/>
  <c r="G24" i="1" l="1"/>
  <c r="G29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<sst xmlns="http://schemas.openxmlformats.org/spreadsheetml/2006/main" count="409" uniqueCount="239">
  <si>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</si>
  <si>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</si>
  <si>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</si>
  <si>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</si>
  <si>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</si>
  <si>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</si>
  <si>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</si>
  <si>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</si>
  <si>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</si>
  <si>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</si>
  <si>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</si>
  <si>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</si>
  <si>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</si>
  <si>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</si>
  <si>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</si>
  <si>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</si>
  <si>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</si>
  <si>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</si>
  <si>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</si>
  <si>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</si>
  <si>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</si>
  <si>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</si>
  <si>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</si>
  <si>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</si>
  <si>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</si>
  <si>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</si>
  <si>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</si>
  <si>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</si>
  <si>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</si>
  <si>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</si>
  <si>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</si>
  <si>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</si>
  <si>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</si>
  <si>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</si>
  <si>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</si>
  <si>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</si>
  <si>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</si>
  <si>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</si>
  <si>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</si>
  <si>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</si>
  <si>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</si>
  <si>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</si>
  <si>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</si>
  <si>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Libenice 65</t>
  </si>
  <si>
    <t>Rozpočet:</t>
  </si>
  <si>
    <t>Misto</t>
  </si>
  <si>
    <t>ing. Martin Škorpík</t>
  </si>
  <si>
    <t>OPRAVA FASÁDY OBJEKTU OBECNÍHO HOSTINCE - LIBENICE Č.POP. 65</t>
  </si>
  <si>
    <t>Obec Libenice</t>
  </si>
  <si>
    <t>Libenice 115</t>
  </si>
  <si>
    <t>Kolín</t>
  </si>
  <si>
    <t>28002</t>
  </si>
  <si>
    <t>00235539</t>
  </si>
  <si>
    <t>Rozpočet</t>
  </si>
  <si>
    <t>Celkem za stavbu</t>
  </si>
  <si>
    <t>CZK</t>
  </si>
  <si>
    <t xml:space="preserve">Popis rozpočtu:  - </t>
  </si>
  <si>
    <t>Oprava fasády domu - východní, jižní, západní průčelí</t>
  </si>
  <si>
    <t>Složitost omítek:</t>
  </si>
  <si>
    <t>složitost st.3</t>
  </si>
  <si>
    <t>složitost st.5</t>
  </si>
  <si>
    <t>Otlučení omítek:</t>
  </si>
  <si>
    <t>sokl - 100%</t>
  </si>
  <si>
    <t>omítky složitosti 3 - 40%</t>
  </si>
  <si>
    <t>omítky složitosti 5 - 10%</t>
  </si>
  <si>
    <t>Sokl - vybourání cihelného zdiva a nevhodných kamenů, doplnění zdiva kamenem, vyspárování</t>
  </si>
  <si>
    <t>Oprava omítek omítkou ze směsí štukové ze 40% a 10% včetně doplnění štuku do 100%</t>
  </si>
  <si>
    <t>nátěr omítek silikátovou fasádní barvou KEIM</t>
  </si>
  <si>
    <t>Doplňkové práce práce:</t>
  </si>
  <si>
    <t>demontáž vlajkových konzolí, demontáž mříží oken, demontáž dešťového svodu a jeho zpětná montáž</t>
  </si>
  <si>
    <t>Rekapitulace dílů</t>
  </si>
  <si>
    <t>Typ dílu</t>
  </si>
  <si>
    <t>3</t>
  </si>
  <si>
    <t>Svislé a kompletní konstrukce</t>
  </si>
  <si>
    <t>62</t>
  </si>
  <si>
    <t>Upravy povrchů vnější</t>
  </si>
  <si>
    <t>94</t>
  </si>
  <si>
    <t>Lešení a stavební výtahy</t>
  </si>
  <si>
    <t>96</t>
  </si>
  <si>
    <t>Bourání konstrukcí</t>
  </si>
  <si>
    <t>97</t>
  </si>
  <si>
    <t>Bourací práce</t>
  </si>
  <si>
    <t>99</t>
  </si>
  <si>
    <t>Staveništní přesun hmot</t>
  </si>
  <si>
    <t>764</t>
  </si>
  <si>
    <t>Konstrukce klempířské</t>
  </si>
  <si>
    <t>M21</t>
  </si>
  <si>
    <t>Elektromontáže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</si>
  <si>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</si>
  <si>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</si>
  <si>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</si>
  <si>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</si>
  <si>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</si>
  <si>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</si>
  <si>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</si>
  <si>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</si>
  <si>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</si>
  <si>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</si>
  <si>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</si>
  <si>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</si>
  <si>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</si>
  <si>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</si>
  <si>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</si>
  <si>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</si>
  <si>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</si>
  <si>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</si>
  <si>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</si>
  <si>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</si>
  <si>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</si>
  <si>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</si>
  <si>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</si>
  <si>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</si>
  <si>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</si>
  <si>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</si>
  <si>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</si>
  <si>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</si>
  <si>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</si>
  <si>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310218811R00</t>
  </si>
  <si>
    <t>Zazdívka otvorů do 1 m2 zdiva kamenem</t>
  </si>
  <si>
    <t>m3</t>
  </si>
  <si>
    <t>POL1_0</t>
  </si>
  <si>
    <t>viz bourání:0,1485+0,18</t>
  </si>
  <si>
    <t>VV</t>
  </si>
  <si>
    <t>622477334R00</t>
  </si>
  <si>
    <t>Oprava vně.omítky stěn do 40%,III,štuk.100% pl,SMS</t>
  </si>
  <si>
    <t>m2</t>
  </si>
  <si>
    <t>viz otlučení omítek:138,695</t>
  </si>
  <si>
    <t>622477351R00</t>
  </si>
  <si>
    <t>Oprava vněj.omítek stěn do 10%,V,štuk.100% pl.,SMS</t>
  </si>
  <si>
    <t>viz otlučení omítek:51,621</t>
  </si>
  <si>
    <t>622471318RS7</t>
  </si>
  <si>
    <t>Nátěr nebo nástřik stěn vnějších, složitost 3 - 4, hmota silikátova Keim barevná skupina I</t>
  </si>
  <si>
    <t>622471319RS7</t>
  </si>
  <si>
    <t>Nátěr nebo nástřik stěn vnějších, složitost 5, hmota silikátová Keim barevná skupina I</t>
  </si>
  <si>
    <t>627455111R00</t>
  </si>
  <si>
    <t>Spárování starého zdiva z lom. kamene hl. do 8 cm</t>
  </si>
  <si>
    <t>viz otlučení omítek:12,8175</t>
  </si>
  <si>
    <t>620991121R00</t>
  </si>
  <si>
    <t>Zakrývání výplní vnějších otvorů z lešení</t>
  </si>
  <si>
    <t>0,6*1,2</t>
  </si>
  <si>
    <t>1,2*2,1*8</t>
  </si>
  <si>
    <t>1,2*3,1</t>
  </si>
  <si>
    <t>941941051R00</t>
  </si>
  <si>
    <t>Montáž lešení leh.řad.s podlahami,š.1,5 m, H 10 m</t>
  </si>
  <si>
    <t>(2,65+1,5+4,1+1,5+9,55+1,5*2+2,7+1,5)*5</t>
  </si>
  <si>
    <t>7,95*2</t>
  </si>
  <si>
    <t>941941391R00</t>
  </si>
  <si>
    <t>Příplatek za každý měsíc použití lešení k pol.1051</t>
  </si>
  <si>
    <t>148,4*2</t>
  </si>
  <si>
    <t>944944011R00</t>
  </si>
  <si>
    <t>Montáž ochranné sítě z umělých vláken</t>
  </si>
  <si>
    <t>(2,65+4,1+9,55+20,7)*5</t>
  </si>
  <si>
    <t>944944031R00</t>
  </si>
  <si>
    <t>Příplatek za každý měsíc použití sítí k pol. 4011</t>
  </si>
  <si>
    <t>941941851R00</t>
  </si>
  <si>
    <t>Demontáž lešení leh.řad.s podlahami,š.1,5 m,H 10 m</t>
  </si>
  <si>
    <t>944944081R00</t>
  </si>
  <si>
    <t>Demontáž ochranné sítě z umělých vláken</t>
  </si>
  <si>
    <t>962032231R00</t>
  </si>
  <si>
    <t>Bourání zdiva z cihel pálených na MVC</t>
  </si>
  <si>
    <t>sokl - cihelné zdivo:0,3*0,45*0,3</t>
  </si>
  <si>
    <t>0,3*0,3*0,6*2</t>
  </si>
  <si>
    <t>962022391R00</t>
  </si>
  <si>
    <t>Bourání zdiva nadzákladového kamenného na MVC</t>
  </si>
  <si>
    <t>1,5*0,3*0,4</t>
  </si>
  <si>
    <t>976082131R00</t>
  </si>
  <si>
    <t>Vybourání objímek,držáků apod.ze zdiva cihelného</t>
  </si>
  <si>
    <t>kus</t>
  </si>
  <si>
    <t>mříže:</t>
  </si>
  <si>
    <t>okno - jižní průčelí:6+8*3</t>
  </si>
  <si>
    <t>okno - východní průčelí:8*2</t>
  </si>
  <si>
    <t>konzole vlajkonoše:3*2</t>
  </si>
  <si>
    <t>reklama - KOZEL:2</t>
  </si>
  <si>
    <t>vývěsní tabule:1</t>
  </si>
  <si>
    <t>978015251R00</t>
  </si>
  <si>
    <t>Otlučení omítek vnějších MVC v složit.1-4 do 40 %</t>
  </si>
  <si>
    <t>přístavek - jižní průčelí:2,65*(5,2+4,2)/2</t>
  </si>
  <si>
    <t>odpočet okna:-0,6*1,2</t>
  </si>
  <si>
    <t>přípočet ostění:(1,2*2+0,6)*0,15</t>
  </si>
  <si>
    <t>západní průčelí:3,5*4,2</t>
  </si>
  <si>
    <t>jižní průčelí:9,55*4,2</t>
  </si>
  <si>
    <t>odpočet oken:-1,2*2,1*3</t>
  </si>
  <si>
    <t>přípočet ostění:(2,1*2+1,2)*0,2*3</t>
  </si>
  <si>
    <t>východní průčelí:20,7*4,2</t>
  </si>
  <si>
    <t>odpočet oken a dveří:-(1,2*2,1*5+1,2*3,1)</t>
  </si>
  <si>
    <t>přípočet ostění:(2,1*2+1,2)*0,2*5</t>
  </si>
  <si>
    <t>978015321R00</t>
  </si>
  <si>
    <t>Otlučení omítek vnějších MVC v složit.5-7 do 10 %</t>
  </si>
  <si>
    <t>podokapní římsa:(4,14+9,55+20,7)*0,9</t>
  </si>
  <si>
    <t>štít:(7,95*2,6)/2*2</t>
  </si>
  <si>
    <t>978015291R00</t>
  </si>
  <si>
    <t>Otlučení omítek vnějších MVC v složit.1-4 do 100 %</t>
  </si>
  <si>
    <t>sokl:</t>
  </si>
  <si>
    <t>jižní průčelí:9,55*(0+0,3)/2</t>
  </si>
  <si>
    <t>východní průčelí:20,7*(0,3+0,8)/2</t>
  </si>
  <si>
    <t>979081111R00</t>
  </si>
  <si>
    <t>Odvoz suti a vybour. hmot na skládku do 1 km</t>
  </si>
  <si>
    <t>t</t>
  </si>
  <si>
    <t>979081121R00</t>
  </si>
  <si>
    <t>Příplatek k odvozu za každý další 1 km</t>
  </si>
  <si>
    <t>4,43*23</t>
  </si>
  <si>
    <t>979082111R00</t>
  </si>
  <si>
    <t>Vnitrostaveništní doprava suti do 10 m</t>
  </si>
  <si>
    <t>979990101R00</t>
  </si>
  <si>
    <t>Poplatek za sklád.suti-směs bet.a cihel do 30x30cm</t>
  </si>
  <si>
    <t>999281108R00</t>
  </si>
  <si>
    <t>Přesun hmot pro opravy a údržbu do výšky 12 m</t>
  </si>
  <si>
    <t>0,88+4,09+3,93</t>
  </si>
  <si>
    <t>764321391R00</t>
  </si>
  <si>
    <t>Montáž oplechování říms z Al</t>
  </si>
  <si>
    <t>m</t>
  </si>
  <si>
    <t>764454801R00</t>
  </si>
  <si>
    <t>Demontáž odpadních trub kruhových,D 75 a 100 mm</t>
  </si>
  <si>
    <t>5,2*2</t>
  </si>
  <si>
    <t>764454291R00</t>
  </si>
  <si>
    <t>Montáž trub Pz odpadních kruhových</t>
  </si>
  <si>
    <t>zpětná montáž:10,4</t>
  </si>
  <si>
    <t>210010001R00</t>
  </si>
  <si>
    <t>Trubka ohebná pod omítku, vnější průměr 16 mm</t>
  </si>
  <si>
    <t>20,7+4,75+2,5</t>
  </si>
  <si>
    <t>34571050R</t>
  </si>
  <si>
    <t>Trubka elektroinstal. ohebná 2316/LPE-1 d 16 mm</t>
  </si>
  <si>
    <t>POL3_0</t>
  </si>
  <si>
    <t>27,95*1,1</t>
  </si>
  <si>
    <t>210200037R00</t>
  </si>
  <si>
    <t>Svítidlo žárovkové, nástěnné</t>
  </si>
  <si>
    <t>21-1</t>
  </si>
  <si>
    <t>Stavební přípomoc</t>
  </si>
  <si>
    <t>kpl</t>
  </si>
  <si>
    <t>vysekání rýh a po montáži trubky zaomítnutí rýh</t>
  </si>
  <si>
    <t>POP</t>
  </si>
  <si>
    <t>005 12-1010.R</t>
  </si>
  <si>
    <t>Vybudování zařízení staveniště</t>
  </si>
  <si>
    <t>Soubor</t>
  </si>
  <si>
    <t>POL99_0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</si>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</sst>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5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20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3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18" fillId="0" borderId="33" xfId="0" applyNumberFormat="1" applyFont="1" applyBorder="1" applyAlignment="1">
      <alignment vertical="top" wrapText="1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19" fillId="0" borderId="0" xfId="0" applyNumberFormat="1" applyFont="1" applyBorder="1" applyAlignment="1">
      <alignment vertical="top" wrapText="1" shrinkToFit="1"/>
    </xf>
    <xf numFmtId="174" fontId="17" fillId="0" borderId="33" xfId="0" applyNumberFormat="1" applyFont="1" applyBorder="1" applyAlignment="1">
      <alignment vertical="top" shrinkToFit="1"/>
    </xf>
    <xf numFmtId="174" fontId="18" fillId="0" borderId="33" xfId="0" applyNumberFormat="1" applyFont="1" applyBorder="1" applyAlignment="1">
      <alignment vertical="top" wrapText="1" shrinkToFit="1"/>
    </xf>
    <xf numFmtId="174" fontId="0" fillId="3" borderId="39" xfId="0" applyNumberFormat="1" applyFill="1" applyBorder="1" applyAlignment="1">
      <alignment vertical="top" shrinkToFit="1"/>
    </xf>
    <xf numFmtId="174" fontId="19" fillId="0" borderId="0" xfId="0" applyNumberFormat="1" applyFont="1" applyBorder="1" applyAlignment="1">
      <alignment vertical="top" wrapText="1" shrinkToFit="1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4" fontId="17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4" fontId="19" fillId="0" borderId="0" xfId="0" applyNumberFormat="1" applyFont="1" applyBorder="1" applyAlignment="1">
      <alignment vertical="top" wrapText="1" shrinkToFit="1"/>
    </xf>
    <xf numFmtId="4" fontId="19" fillId="0" borderId="34" xfId="0" applyNumberFormat="1" applyFont="1" applyBorder="1" applyAlignment="1">
      <alignment vertical="top" wrapText="1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7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39" xfId="0" applyFont="1" applyBorder="1" applyAlignment="1">
      <alignment vertical="top" shrinkToFit="1"/>
    </xf>
    <xf numFmtId="17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7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9" fillId="0" borderId="26" xfId="0" applyNumberFormat="1" applyFont="1" applyBorder="1" applyAlignment="1">
      <alignment horizontal="left" vertical="top" wrapText="1"/>
    </xf>
    <xf numFmtId="0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80" t="s">
        <v>39</v>
      </c>
      <c r="B2" s="80"/>
      <c r="C2" s="80"/>
      <c r="D2" s="80"/>
      <c r="E2" s="80"/>
      <c r="F2" s="80"/>
      <c r="G2" s="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AZ73"/>
  <sheetViews>
    <sheetView showGridLines="0" topLeftCell="B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73" t="s">
        <v>36</v>
      </c>
      <c r="B1" s="85" t="s">
        <v>42</v>
      </c>
      <c r="C1" s="86"/>
      <c r="D1" s="86"/>
      <c r="E1" s="86"/>
      <c r="F1" s="86"/>
      <c r="G1" s="86"/>
      <c r="H1" s="86"/>
      <c r="I1" s="86"/>
      <c r="J1" s="87"/>
    </row>
    <row r="2" spans="1:15" ht="23.25" customHeight="1" x14ac:dyDescent="0.2">
      <c r="A2" s="4"/>
      <c r="B2" s="106" t="s">
        <v>40</v>
      </c>
      <c r="C2" s="107"/>
      <c r="D2" s="108" t="s">
        <v>47</v>
      </c>
      <c r="E2" s="109"/>
      <c r="F2" s="109"/>
      <c r="G2" s="109"/>
      <c r="H2" s="109"/>
      <c r="I2" s="109"/>
      <c r="J2" s="110"/>
      <c r="O2" s="2"/>
    </row>
    <row r="3" spans="1:15" ht="23.25" customHeight="1" x14ac:dyDescent="0.2">
      <c r="A3" s="4"/>
      <c r="B3" s="111" t="s">
        <v>45</v>
      </c>
      <c r="C3" s="112"/>
      <c r="D3" s="113" t="s">
        <v>43</v>
      </c>
      <c r="E3" s="114"/>
      <c r="F3" s="114"/>
      <c r="G3" s="114"/>
      <c r="H3" s="114"/>
      <c r="I3" s="114"/>
      <c r="J3" s="115"/>
    </row>
    <row r="4" spans="1:15" ht="23.25" hidden="1" customHeight="1" x14ac:dyDescent="0.2">
      <c r="A4" s="4"/>
      <c r="B4" s="116" t="s">
        <v>44</v>
      </c>
      <c r="C4" s="117"/>
      <c r="D4" s="118"/>
      <c r="E4" s="118"/>
      <c r="F4" s="119"/>
      <c r="G4" s="120"/>
      <c r="H4" s="119"/>
      <c r="I4" s="120"/>
      <c r="J4" s="121"/>
    </row>
    <row r="5" spans="1:15" ht="24" customHeight="1" x14ac:dyDescent="0.2">
      <c r="A5" s="4"/>
      <c r="B5" s="47" t="s">
        <v>21</v>
      </c>
      <c r="C5" s="5"/>
      <c r="D5" s="122" t="s">
        <v>48</v>
      </c>
      <c r="E5" s="26"/>
      <c r="F5" s="26"/>
      <c r="G5" s="26"/>
      <c r="H5" s="28" t="s">
        <v>33</v>
      </c>
      <c r="I5" s="122" t="s">
        <v>52</v>
      </c>
      <c r="J5" s="11"/>
    </row>
    <row r="6" spans="1:15" ht="15.75" customHeight="1" x14ac:dyDescent="0.2">
      <c r="A6" s="4"/>
      <c r="B6" s="41"/>
      <c r="C6" s="26"/>
      <c r="D6" s="122" t="s">
        <v>49</v>
      </c>
      <c r="E6" s="26"/>
      <c r="F6" s="26"/>
      <c r="G6" s="26"/>
      <c r="H6" s="28" t="s">
        <v>34</v>
      </c>
      <c r="I6" s="122"/>
      <c r="J6" s="11"/>
    </row>
    <row r="7" spans="1:15" ht="15.75" customHeight="1" x14ac:dyDescent="0.2">
      <c r="A7" s="4"/>
      <c r="B7" s="42"/>
      <c r="C7" s="123" t="s">
        <v>51</v>
      </c>
      <c r="D7" s="105" t="s">
        <v>50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124"/>
      <c r="E11" s="124"/>
      <c r="F11" s="124"/>
      <c r="G11" s="124"/>
      <c r="H11" s="28" t="s">
        <v>33</v>
      </c>
      <c r="I11" s="128"/>
      <c r="J11" s="11"/>
    </row>
    <row r="12" spans="1:15" ht="15.75" customHeight="1" x14ac:dyDescent="0.2">
      <c r="A12" s="4"/>
      <c r="B12" s="41"/>
      <c r="C12" s="26"/>
      <c r="D12" s="125"/>
      <c r="E12" s="125"/>
      <c r="F12" s="125"/>
      <c r="G12" s="125"/>
      <c r="H12" s="28" t="s">
        <v>34</v>
      </c>
      <c r="I12" s="128"/>
      <c r="J12" s="11"/>
    </row>
    <row r="13" spans="1:15" ht="15.75" customHeight="1" x14ac:dyDescent="0.2">
      <c r="A13" s="4"/>
      <c r="B13" s="42"/>
      <c r="C13" s="127"/>
      <c r="D13" s="126"/>
      <c r="E13" s="126"/>
      <c r="F13" s="126"/>
      <c r="G13" s="126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 t="s">
        <v>46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100"/>
      <c r="F15" s="100"/>
      <c r="G15" s="81"/>
      <c r="H15" s="81"/>
      <c r="I15" s="81" t="s">
        <v>28</v>
      </c>
      <c r="J15" s="82"/>
    </row>
    <row r="16" spans="1:15" ht="23.25" customHeight="1" x14ac:dyDescent="0.2">
      <c r="A16" s="195" t="s">
        <v>23</v>
      </c>
      <c r="B16" s="196" t="s">
        <v>23</v>
      </c>
      <c r="C16" s="58"/>
      <c r="D16" s="59"/>
      <c r="E16" s="83"/>
      <c r="F16" s="84"/>
      <c r="G16" s="83"/>
      <c r="H16" s="84"/>
      <c r="I16" s="83">
        <f>SUMIF(F61:F69,A16,I61:I69)+SUMIF(F61:F69,"PSU",I61:I69)</f>
        <v>0</v>
      </c>
      <c r="J16" s="93"/>
    </row>
    <row r="17" spans="1:10" ht="23.25" customHeight="1" x14ac:dyDescent="0.2">
      <c r="A17" s="195" t="s">
        <v>24</v>
      </c>
      <c r="B17" s="196" t="s">
        <v>24</v>
      </c>
      <c r="C17" s="58"/>
      <c r="D17" s="59"/>
      <c r="E17" s="83"/>
      <c r="F17" s="84"/>
      <c r="G17" s="83"/>
      <c r="H17" s="84"/>
      <c r="I17" s="83">
        <f>SUMIF(F61:F69,A17,I61:I69)</f>
        <v>0</v>
      </c>
      <c r="J17" s="93"/>
    </row>
    <row r="18" spans="1:10" ht="23.25" customHeight="1" x14ac:dyDescent="0.2">
      <c r="A18" s="195" t="s">
        <v>25</v>
      </c>
      <c r="B18" s="196" t="s">
        <v>25</v>
      </c>
      <c r="C18" s="58"/>
      <c r="D18" s="59"/>
      <c r="E18" s="83"/>
      <c r="F18" s="84"/>
      <c r="G18" s="83"/>
      <c r="H18" s="84"/>
      <c r="I18" s="83">
        <f>SUMIF(F61:F69,A18,I61:I69)</f>
        <v>0</v>
      </c>
      <c r="J18" s="93"/>
    </row>
    <row r="19" spans="1:10" ht="23.25" customHeight="1" x14ac:dyDescent="0.2">
      <c r="A19" s="195" t="s">
        <v>88</v>
      </c>
      <c r="B19" s="196" t="s">
        <v>26</v>
      </c>
      <c r="C19" s="58"/>
      <c r="D19" s="59"/>
      <c r="E19" s="83"/>
      <c r="F19" s="84"/>
      <c r="G19" s="83"/>
      <c r="H19" s="84"/>
      <c r="I19" s="83">
        <f>SUMIF(F61:F69,A19,I61:I69)</f>
        <v>0</v>
      </c>
      <c r="J19" s="93"/>
    </row>
    <row r="20" spans="1:10" ht="23.25" customHeight="1" x14ac:dyDescent="0.2">
      <c r="A20" s="195" t="s">
        <v>89</v>
      </c>
      <c r="B20" s="196" t="s">
        <v>27</v>
      </c>
      <c r="C20" s="58"/>
      <c r="D20" s="59"/>
      <c r="E20" s="83"/>
      <c r="F20" s="84"/>
      <c r="G20" s="83"/>
      <c r="H20" s="84"/>
      <c r="I20" s="83">
        <f>SUMIF(F61:F69,A20,I61:I69)</f>
        <v>0</v>
      </c>
      <c r="J20" s="93"/>
    </row>
    <row r="21" spans="1:10" ht="23.25" customHeight="1" x14ac:dyDescent="0.2">
      <c r="A21" s="4"/>
      <c r="B21" s="74" t="s">
        <v>28</v>
      </c>
      <c r="C21" s="75"/>
      <c r="D21" s="76"/>
      <c r="E21" s="94"/>
      <c r="F21" s="95"/>
      <c r="G21" s="94"/>
      <c r="H21" s="95"/>
      <c r="I21" s="94">
        <f>SUM(I16:J20)</f>
        <v>0</v>
      </c>
      <c r="J21" s="99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91">
        <f>ZakladDPHSniVypocet</f>
        <v>0</v>
      </c>
      <c r="H23" s="92"/>
      <c r="I23" s="92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97">
        <f>ZakladDPHSni*SazbaDPH1/100</f>
        <v>0</v>
      </c>
      <c r="H24" s="98"/>
      <c r="I24" s="98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91">
        <f>ZakladDPHZaklVypocet</f>
        <v>0</v>
      </c>
      <c r="H25" s="92"/>
      <c r="I25" s="92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88">
        <f>ZakladDPHZakl*SazbaDPH2/100</f>
        <v>0</v>
      </c>
      <c r="H26" s="89"/>
      <c r="I26" s="89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90">
        <f>0</f>
        <v>0</v>
      </c>
      <c r="H27" s="90"/>
      <c r="I27" s="90"/>
      <c r="J27" s="63" t="str">
        <f t="shared" si="0"/>
        <v>CZK</v>
      </c>
    </row>
    <row r="28" spans="1:10" ht="27.75" hidden="1" customHeight="1" thickBot="1" x14ac:dyDescent="0.25">
      <c r="A28" s="4"/>
      <c r="B28" s="152" t="s">
        <v>22</v>
      </c>
      <c r="C28" s="153"/>
      <c r="D28" s="153"/>
      <c r="E28" s="154"/>
      <c r="F28" s="155"/>
      <c r="G28" s="156">
        <f>ZakladDPHSniVypocet+ZakladDPHZaklVypocet</f>
        <v>0</v>
      </c>
      <c r="H28" s="156"/>
      <c r="I28" s="156"/>
      <c r="J28" s="157" t="str">
        <f t="shared" si="0"/>
        <v>CZK</v>
      </c>
    </row>
    <row r="29" spans="1:10" ht="27.75" customHeight="1" thickBot="1" x14ac:dyDescent="0.25">
      <c r="A29" s="4"/>
      <c r="B29" s="152" t="s">
        <v>35</v>
      </c>
      <c r="C29" s="158"/>
      <c r="D29" s="158"/>
      <c r="E29" s="158"/>
      <c r="F29" s="158"/>
      <c r="G29" s="159">
        <f>ZakladDPHSni+DPHSni+ZakladDPHZakl+DPHZakl+Zaokrouhleni</f>
        <v>0</v>
      </c>
      <c r="H29" s="159"/>
      <c r="I29" s="159"/>
      <c r="J29" s="160" t="s">
        <v>55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44608</v>
      </c>
      <c r="I32" s="39"/>
      <c r="J32" s="12"/>
    </row>
    <row r="33" spans="1:52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52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52" ht="12.75" customHeight="1" x14ac:dyDescent="0.2">
      <c r="A35" s="4"/>
      <c r="B35" s="4"/>
      <c r="C35" s="5"/>
      <c r="D35" s="96" t="s">
        <v>2</v>
      </c>
      <c r="E35" s="96"/>
      <c r="F35" s="5"/>
      <c r="G35" s="45"/>
      <c r="H35" s="13" t="s">
        <v>3</v>
      </c>
      <c r="I35" s="45"/>
      <c r="J35" s="12"/>
    </row>
    <row r="36" spans="1:52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 x14ac:dyDescent="0.25">
      <c r="B37" s="77" t="s">
        <v>15</v>
      </c>
      <c r="C37" s="3"/>
      <c r="D37" s="3"/>
      <c r="E37" s="3"/>
      <c r="F37" s="144"/>
      <c r="G37" s="144"/>
      <c r="H37" s="144"/>
      <c r="I37" s="144"/>
      <c r="J37" s="3"/>
    </row>
    <row r="38" spans="1:52" ht="25.5" hidden="1" customHeight="1" x14ac:dyDescent="0.2">
      <c r="A38" s="131" t="s">
        <v>37</v>
      </c>
      <c r="B38" s="133" t="s">
        <v>16</v>
      </c>
      <c r="C38" s="134" t="s">
        <v>5</v>
      </c>
      <c r="D38" s="135"/>
      <c r="E38" s="135"/>
      <c r="F38" s="145" t="str">
        <f>B23</f>
        <v>Základ pro sníženou DPH</v>
      </c>
      <c r="G38" s="145" t="str">
        <f>B25</f>
        <v>Základ pro základní DPH</v>
      </c>
      <c r="H38" s="146" t="s">
        <v>17</v>
      </c>
      <c r="I38" s="146" t="s">
        <v>1</v>
      </c>
      <c r="J38" s="136" t="s">
        <v>0</v>
      </c>
    </row>
    <row r="39" spans="1:52" ht="25.5" hidden="1" customHeight="1" x14ac:dyDescent="0.2">
      <c r="A39" s="131">
        <v>0</v>
      </c>
      <c r="B39" s="137" t="s">
        <v>53</v>
      </c>
      <c r="C39" s="138" t="s">
        <v>47</v>
      </c>
      <c r="D39" s="139"/>
      <c r="E39" s="139"/>
      <c r="F39" s="147">
        <f>'Rozpočet Pol'!AC92</f>
        <v>0</v>
      </c>
      <c r="G39" s="148">
        <f>'Rozpočet Pol'!AD92</f>
        <v>0</v>
      </c>
      <c r="H39" s="149">
        <f>(F39*SazbaDPH1/100)+(G39*SazbaDPH2/100)</f>
        <v>0</v>
      </c>
      <c r="I39" s="149">
        <f>F39+G39+H39</f>
        <v>0</v>
      </c>
      <c r="J39" s="140" t="str">
        <f>IF(CenaCelkemVypocet=0,"",I39/CenaCelkemVypocet*100)</f>
        <v/>
      </c>
    </row>
    <row r="40" spans="1:52" ht="25.5" hidden="1" customHeight="1" x14ac:dyDescent="0.2">
      <c r="A40" s="131"/>
      <c r="B40" s="141" t="s">
        <v>54</v>
      </c>
      <c r="C40" s="142"/>
      <c r="D40" s="142"/>
      <c r="E40" s="143"/>
      <c r="F40" s="150">
        <f>SUMIF(A39:A39,"=1",F39:F39)</f>
        <v>0</v>
      </c>
      <c r="G40" s="151">
        <f>SUMIF(A39:A39,"=1",G39:G39)</f>
        <v>0</v>
      </c>
      <c r="H40" s="151">
        <f>SUMIF(A39:A39,"=1",H39:H39)</f>
        <v>0</v>
      </c>
      <c r="I40" s="151">
        <f>SUMIF(A39:A39,"=1",I39:I39)</f>
        <v>0</v>
      </c>
      <c r="J40" s="132">
        <f>SUMIF(A39:A39,"=1",J39:J39)</f>
        <v>0</v>
      </c>
    </row>
    <row r="42" spans="1:52" x14ac:dyDescent="0.2">
      <c r="B42" t="s">
        <v>56</v>
      </c>
    </row>
    <row r="43" spans="1:52" x14ac:dyDescent="0.2">
      <c r="B43" s="162" t="s">
        <v>57</v>
      </c>
      <c r="C43" s="162"/>
      <c r="D43" s="162"/>
      <c r="E43" s="162"/>
      <c r="F43" s="162"/>
      <c r="G43" s="162"/>
      <c r="H43" s="162"/>
      <c r="I43" s="162"/>
      <c r="J43" s="162"/>
      <c r="AZ43" s="161" t="str">
        <f>B43</f>
        <v>Oprava fasády domu - východní, jižní, západní průčelí</v>
      </c>
    </row>
    <row r="44" spans="1:52" x14ac:dyDescent="0.2">
      <c r="B44" s="162" t="s">
        <v>58</v>
      </c>
      <c r="C44" s="162"/>
      <c r="D44" s="162"/>
      <c r="E44" s="162"/>
      <c r="F44" s="162"/>
      <c r="G44" s="162"/>
      <c r="H44" s="162"/>
      <c r="I44" s="162"/>
      <c r="J44" s="162"/>
      <c r="AZ44" s="161" t="str">
        <f>B44</f>
        <v>Složitost omítek:</v>
      </c>
    </row>
    <row r="45" spans="1:52" x14ac:dyDescent="0.2">
      <c r="B45" s="162" t="s">
        <v>59</v>
      </c>
      <c r="C45" s="162"/>
      <c r="D45" s="162"/>
      <c r="E45" s="162"/>
      <c r="F45" s="162"/>
      <c r="G45" s="162"/>
      <c r="H45" s="162"/>
      <c r="I45" s="162"/>
      <c r="J45" s="162"/>
      <c r="AZ45" s="161" t="str">
        <f>B45</f>
        <v>složitost st.3</v>
      </c>
    </row>
    <row r="46" spans="1:52" x14ac:dyDescent="0.2">
      <c r="B46" s="162" t="s">
        <v>60</v>
      </c>
      <c r="C46" s="162"/>
      <c r="D46" s="162"/>
      <c r="E46" s="162"/>
      <c r="F46" s="162"/>
      <c r="G46" s="162"/>
      <c r="H46" s="162"/>
      <c r="I46" s="162"/>
      <c r="J46" s="162"/>
      <c r="AZ46" s="161" t="str">
        <f>B46</f>
        <v>složitost st.5</v>
      </c>
    </row>
    <row r="47" spans="1:52" x14ac:dyDescent="0.2">
      <c r="B47" s="162" t="s">
        <v>61</v>
      </c>
      <c r="C47" s="162"/>
      <c r="D47" s="162"/>
      <c r="E47" s="162"/>
      <c r="F47" s="162"/>
      <c r="G47" s="162"/>
      <c r="H47" s="162"/>
      <c r="I47" s="162"/>
      <c r="J47" s="162"/>
      <c r="AZ47" s="161" t="str">
        <f>B47</f>
        <v>Otlučení omítek:</v>
      </c>
    </row>
    <row r="48" spans="1:52" x14ac:dyDescent="0.2">
      <c r="B48" s="162" t="s">
        <v>62</v>
      </c>
      <c r="C48" s="162"/>
      <c r="D48" s="162"/>
      <c r="E48" s="162"/>
      <c r="F48" s="162"/>
      <c r="G48" s="162"/>
      <c r="H48" s="162"/>
      <c r="I48" s="162"/>
      <c r="J48" s="162"/>
      <c r="AZ48" s="161" t="str">
        <f>B48</f>
        <v>sokl - 100%</v>
      </c>
    </row>
    <row r="49" spans="1:52" x14ac:dyDescent="0.2">
      <c r="B49" s="162" t="s">
        <v>63</v>
      </c>
      <c r="C49" s="162"/>
      <c r="D49" s="162"/>
      <c r="E49" s="162"/>
      <c r="F49" s="162"/>
      <c r="G49" s="162"/>
      <c r="H49" s="162"/>
      <c r="I49" s="162"/>
      <c r="J49" s="162"/>
      <c r="AZ49" s="161" t="str">
        <f>B49</f>
        <v>omítky složitosti 3 - 40%</v>
      </c>
    </row>
    <row r="50" spans="1:52" x14ac:dyDescent="0.2">
      <c r="B50" s="162" t="s">
        <v>64</v>
      </c>
      <c r="C50" s="162"/>
      <c r="D50" s="162"/>
      <c r="E50" s="162"/>
      <c r="F50" s="162"/>
      <c r="G50" s="162"/>
      <c r="H50" s="162"/>
      <c r="I50" s="162"/>
      <c r="J50" s="162"/>
      <c r="AZ50" s="161" t="str">
        <f>B50</f>
        <v>omítky složitosti 5 - 10%</v>
      </c>
    </row>
    <row r="51" spans="1:52" x14ac:dyDescent="0.2">
      <c r="B51" s="162" t="s">
        <v>65</v>
      </c>
      <c r="C51" s="162"/>
      <c r="D51" s="162"/>
      <c r="E51" s="162"/>
      <c r="F51" s="162"/>
      <c r="G51" s="162"/>
      <c r="H51" s="162"/>
      <c r="I51" s="162"/>
      <c r="J51" s="162"/>
      <c r="AZ51" s="161" t="str">
        <f>B51</f>
        <v>Sokl - vybourání cihelného zdiva a nevhodných kamenů, doplnění zdiva kamenem, vyspárování</v>
      </c>
    </row>
    <row r="52" spans="1:52" x14ac:dyDescent="0.2">
      <c r="B52" s="162" t="s">
        <v>66</v>
      </c>
      <c r="C52" s="162"/>
      <c r="D52" s="162"/>
      <c r="E52" s="162"/>
      <c r="F52" s="162"/>
      <c r="G52" s="162"/>
      <c r="H52" s="162"/>
      <c r="I52" s="162"/>
      <c r="J52" s="162"/>
      <c r="AZ52" s="161" t="str">
        <f>B52</f>
        <v>Oprava omítek omítkou ze směsí štukové ze 40% a 10% včetně doplnění štuku do 100%</v>
      </c>
    </row>
    <row r="53" spans="1:52" x14ac:dyDescent="0.2">
      <c r="B53" s="162" t="s">
        <v>67</v>
      </c>
      <c r="C53" s="162"/>
      <c r="D53" s="162"/>
      <c r="E53" s="162"/>
      <c r="F53" s="162"/>
      <c r="G53" s="162"/>
      <c r="H53" s="162"/>
      <c r="I53" s="162"/>
      <c r="J53" s="162"/>
      <c r="AZ53" s="161" t="str">
        <f>B53</f>
        <v>nátěr omítek silikátovou fasádní barvou KEIM</v>
      </c>
    </row>
    <row r="54" spans="1:52" x14ac:dyDescent="0.2">
      <c r="B54" s="162" t="s">
        <v>68</v>
      </c>
      <c r="C54" s="162"/>
      <c r="D54" s="162"/>
      <c r="E54" s="162"/>
      <c r="F54" s="162"/>
      <c r="G54" s="162"/>
      <c r="H54" s="162"/>
      <c r="I54" s="162"/>
      <c r="J54" s="162"/>
      <c r="AZ54" s="161" t="str">
        <f>B54</f>
        <v>Doplňkové práce práce:</v>
      </c>
    </row>
    <row r="55" spans="1:52" x14ac:dyDescent="0.2">
      <c r="B55" s="162" t="s">
        <v>69</v>
      </c>
      <c r="C55" s="162"/>
      <c r="D55" s="162"/>
      <c r="E55" s="162"/>
      <c r="F55" s="162"/>
      <c r="G55" s="162"/>
      <c r="H55" s="162"/>
      <c r="I55" s="162"/>
      <c r="J55" s="162"/>
      <c r="AZ55" s="161" t="str">
        <f>B55</f>
        <v>demontáž vlajkových konzolí, demontáž mříží oken, demontáž dešťového svodu a jeho zpětná montáž</v>
      </c>
    </row>
    <row r="58" spans="1:52" ht="15.75" x14ac:dyDescent="0.25">
      <c r="B58" s="163" t="s">
        <v>70</v>
      </c>
    </row>
    <row r="60" spans="1:52" ht="25.5" customHeight="1" x14ac:dyDescent="0.2">
      <c r="A60" s="164"/>
      <c r="B60" s="170" t="s">
        <v>16</v>
      </c>
      <c r="C60" s="170" t="s">
        <v>5</v>
      </c>
      <c r="D60" s="171"/>
      <c r="E60" s="171"/>
      <c r="F60" s="174" t="s">
        <v>71</v>
      </c>
      <c r="G60" s="174"/>
      <c r="H60" s="174"/>
      <c r="I60" s="175" t="s">
        <v>28</v>
      </c>
      <c r="J60" s="175"/>
    </row>
    <row r="61" spans="1:52" ht="25.5" customHeight="1" x14ac:dyDescent="0.2">
      <c r="A61" s="165"/>
      <c r="B61" s="176" t="s">
        <v>72</v>
      </c>
      <c r="C61" s="177" t="s">
        <v>73</v>
      </c>
      <c r="D61" s="178"/>
      <c r="E61" s="178"/>
      <c r="F61" s="182" t="s">
        <v>23</v>
      </c>
      <c r="G61" s="183"/>
      <c r="H61" s="183"/>
      <c r="I61" s="184">
        <f>'Rozpočet Pol'!G8</f>
        <v>0</v>
      </c>
      <c r="J61" s="184"/>
    </row>
    <row r="62" spans="1:52" ht="25.5" customHeight="1" x14ac:dyDescent="0.2">
      <c r="A62" s="165"/>
      <c r="B62" s="168" t="s">
        <v>74</v>
      </c>
      <c r="C62" s="167" t="s">
        <v>75</v>
      </c>
      <c r="D62" s="169"/>
      <c r="E62" s="169"/>
      <c r="F62" s="185" t="s">
        <v>23</v>
      </c>
      <c r="G62" s="186"/>
      <c r="H62" s="186"/>
      <c r="I62" s="187">
        <f>'Rozpočet Pol'!G11</f>
        <v>0</v>
      </c>
      <c r="J62" s="187"/>
    </row>
    <row r="63" spans="1:52" ht="25.5" customHeight="1" x14ac:dyDescent="0.2">
      <c r="A63" s="165"/>
      <c r="B63" s="168" t="s">
        <v>76</v>
      </c>
      <c r="C63" s="167" t="s">
        <v>77</v>
      </c>
      <c r="D63" s="169"/>
      <c r="E63" s="169"/>
      <c r="F63" s="185" t="s">
        <v>23</v>
      </c>
      <c r="G63" s="186"/>
      <c r="H63" s="186"/>
      <c r="I63" s="187">
        <f>'Rozpočet Pol'!G24</f>
        <v>0</v>
      </c>
      <c r="J63" s="187"/>
    </row>
    <row r="64" spans="1:52" ht="25.5" customHeight="1" x14ac:dyDescent="0.2">
      <c r="A64" s="165"/>
      <c r="B64" s="168" t="s">
        <v>78</v>
      </c>
      <c r="C64" s="167" t="s">
        <v>79</v>
      </c>
      <c r="D64" s="169"/>
      <c r="E64" s="169"/>
      <c r="F64" s="185" t="s">
        <v>23</v>
      </c>
      <c r="G64" s="186"/>
      <c r="H64" s="186"/>
      <c r="I64" s="187">
        <f>'Rozpočet Pol'!G35</f>
        <v>0</v>
      </c>
      <c r="J64" s="187"/>
    </row>
    <row r="65" spans="1:10" ht="25.5" customHeight="1" x14ac:dyDescent="0.2">
      <c r="A65" s="165"/>
      <c r="B65" s="168" t="s">
        <v>80</v>
      </c>
      <c r="C65" s="167" t="s">
        <v>81</v>
      </c>
      <c r="D65" s="169"/>
      <c r="E65" s="169"/>
      <c r="F65" s="185" t="s">
        <v>23</v>
      </c>
      <c r="G65" s="186"/>
      <c r="H65" s="186"/>
      <c r="I65" s="187">
        <f>'Rozpočet Pol'!G41</f>
        <v>0</v>
      </c>
      <c r="J65" s="187"/>
    </row>
    <row r="66" spans="1:10" ht="25.5" customHeight="1" x14ac:dyDescent="0.2">
      <c r="A66" s="165"/>
      <c r="B66" s="168" t="s">
        <v>82</v>
      </c>
      <c r="C66" s="167" t="s">
        <v>83</v>
      </c>
      <c r="D66" s="169"/>
      <c r="E66" s="169"/>
      <c r="F66" s="185" t="s">
        <v>23</v>
      </c>
      <c r="G66" s="186"/>
      <c r="H66" s="186"/>
      <c r="I66" s="187">
        <f>'Rozpočet Pol'!G72</f>
        <v>0</v>
      </c>
      <c r="J66" s="187"/>
    </row>
    <row r="67" spans="1:10" ht="25.5" customHeight="1" x14ac:dyDescent="0.2">
      <c r="A67" s="165"/>
      <c r="B67" s="168" t="s">
        <v>84</v>
      </c>
      <c r="C67" s="167" t="s">
        <v>85</v>
      </c>
      <c r="D67" s="169"/>
      <c r="E67" s="169"/>
      <c r="F67" s="185" t="s">
        <v>24</v>
      </c>
      <c r="G67" s="186"/>
      <c r="H67" s="186"/>
      <c r="I67" s="187">
        <f>'Rozpočet Pol'!G75</f>
        <v>0</v>
      </c>
      <c r="J67" s="187"/>
    </row>
    <row r="68" spans="1:10" ht="25.5" customHeight="1" x14ac:dyDescent="0.2">
      <c r="A68" s="165"/>
      <c r="B68" s="168" t="s">
        <v>86</v>
      </c>
      <c r="C68" s="167" t="s">
        <v>87</v>
      </c>
      <c r="D68" s="169"/>
      <c r="E68" s="169"/>
      <c r="F68" s="185" t="s">
        <v>25</v>
      </c>
      <c r="G68" s="186"/>
      <c r="H68" s="186"/>
      <c r="I68" s="187">
        <f>'Rozpočet Pol'!G81</f>
        <v>0</v>
      </c>
      <c r="J68" s="187"/>
    </row>
    <row r="69" spans="1:10" ht="25.5" customHeight="1" x14ac:dyDescent="0.2">
      <c r="A69" s="165"/>
      <c r="B69" s="179" t="s">
        <v>88</v>
      </c>
      <c r="C69" s="180" t="s">
        <v>26</v>
      </c>
      <c r="D69" s="181"/>
      <c r="E69" s="181"/>
      <c r="F69" s="188" t="s">
        <v>88</v>
      </c>
      <c r="G69" s="189"/>
      <c r="H69" s="189"/>
      <c r="I69" s="190">
        <f>'Rozpočet Pol'!G89</f>
        <v>0</v>
      </c>
      <c r="J69" s="190"/>
    </row>
    <row r="70" spans="1:10" ht="25.5" customHeight="1" x14ac:dyDescent="0.2">
      <c r="A70" s="166"/>
      <c r="B70" s="172" t="s">
        <v>1</v>
      </c>
      <c r="C70" s="172"/>
      <c r="D70" s="173"/>
      <c r="E70" s="173"/>
      <c r="F70" s="191"/>
      <c r="G70" s="192"/>
      <c r="H70" s="192"/>
      <c r="I70" s="193">
        <f>SUM(I61:I69)</f>
        <v>0</v>
      </c>
      <c r="J70" s="193"/>
    </row>
    <row r="71" spans="1:10" x14ac:dyDescent="0.2">
      <c r="F71" s="194"/>
      <c r="G71" s="130"/>
      <c r="H71" s="194"/>
      <c r="I71" s="130"/>
      <c r="J71" s="130"/>
    </row>
    <row r="72" spans="1:10" x14ac:dyDescent="0.2">
      <c r="F72" s="194"/>
      <c r="G72" s="130"/>
      <c r="H72" s="194"/>
      <c r="I72" s="130"/>
      <c r="J72" s="130"/>
    </row>
    <row r="73" spans="1:10" x14ac:dyDescent="0.2">
      <c r="F73" s="194"/>
      <c r="G73" s="130"/>
      <c r="H73" s="194"/>
      <c r="I73" s="130"/>
      <c r="J73" s="13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0">
    <mergeCell ref="I68:J68"/>
    <mergeCell ref="C68:E68"/>
    <mergeCell ref="I69:J69"/>
    <mergeCell ref="C69:E69"/>
    <mergeCell ref="I70:J70"/>
    <mergeCell ref="I65:J65"/>
    <mergeCell ref="C65:E65"/>
    <mergeCell ref="I66:J66"/>
    <mergeCell ref="C66:E66"/>
    <mergeCell ref="I67:J67"/>
    <mergeCell ref="C67:E67"/>
    <mergeCell ref="I62:J62"/>
    <mergeCell ref="C62:E62"/>
    <mergeCell ref="I63:J63"/>
    <mergeCell ref="C63:E63"/>
    <mergeCell ref="I64:J64"/>
    <mergeCell ref="C64:E64"/>
    <mergeCell ref="B53:J53"/>
    <mergeCell ref="B54:J54"/>
    <mergeCell ref="B55:J55"/>
    <mergeCell ref="I60:J60"/>
    <mergeCell ref="I61:J61"/>
    <mergeCell ref="C61:E61"/>
    <mergeCell ref="B47:J47"/>
    <mergeCell ref="B48:J48"/>
    <mergeCell ref="B49:J49"/>
    <mergeCell ref="B50:J50"/>
    <mergeCell ref="B51:J51"/>
    <mergeCell ref="B52:J52"/>
    <mergeCell ref="C39:E39"/>
    <mergeCell ref="B40:E40"/>
    <mergeCell ref="B43:J43"/>
    <mergeCell ref="B44:J44"/>
    <mergeCell ref="B45:J45"/>
    <mergeCell ref="B46:J46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55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1" t="s">
        <v>6</v>
      </c>
      <c r="B1" s="101"/>
      <c r="C1" s="102"/>
      <c r="D1" s="101"/>
      <c r="E1" s="101"/>
      <c r="F1" s="101"/>
      <c r="G1" s="101"/>
    </row>
    <row r="2" spans="1:7" ht="24.95" customHeight="1" x14ac:dyDescent="0.2">
      <c r="A2" s="79" t="s">
        <v>41</v>
      </c>
      <c r="B2" s="78"/>
      <c r="C2" s="103"/>
      <c r="D2" s="103"/>
      <c r="E2" s="103"/>
      <c r="F2" s="103"/>
      <c r="G2" s="104"/>
    </row>
    <row r="3" spans="1:7" ht="24.95" hidden="1" customHeight="1" x14ac:dyDescent="0.2">
      <c r="A3" s="79" t="s">
        <v>7</v>
      </c>
      <c r="B3" s="78"/>
      <c r="C3" s="103"/>
      <c r="D3" s="103"/>
      <c r="E3" s="103"/>
      <c r="F3" s="103"/>
      <c r="G3" s="104"/>
    </row>
    <row r="4" spans="1:7" ht="24.95" hidden="1" customHeight="1" x14ac:dyDescent="0.2">
      <c r="A4" s="79" t="s">
        <v>8</v>
      </c>
      <c r="B4" s="78"/>
      <c r="C4" s="103"/>
      <c r="D4" s="103"/>
      <c r="E4" s="103"/>
      <c r="F4" s="103"/>
      <c r="G4" s="10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02"/>
  <sheetViews>
    <sheetView tabSelected="1"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29" customWidth="1"/>
    <col min="3" max="3" width="38.28515625" style="129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197" t="s">
        <v>6</v>
      </c>
      <c r="B1" s="197"/>
      <c r="C1" s="197"/>
      <c r="D1" s="197"/>
      <c r="E1" s="197"/>
      <c r="F1" s="197"/>
      <c r="G1" s="197"/>
      <c r="AE1" t="s">
        <v>91</v>
      </c>
    </row>
    <row r="2" spans="1:60" ht="24.95" customHeight="1" x14ac:dyDescent="0.2">
      <c r="A2" s="204" t="s">
        <v>90</v>
      </c>
      <c r="B2" s="198"/>
      <c r="C2" s="199" t="s">
        <v>47</v>
      </c>
      <c r="D2" s="200"/>
      <c r="E2" s="200"/>
      <c r="F2" s="200"/>
      <c r="G2" s="206"/>
      <c r="AE2" t="s">
        <v>92</v>
      </c>
    </row>
    <row r="3" spans="1:60" ht="24.95" customHeight="1" x14ac:dyDescent="0.2">
      <c r="A3" s="205" t="s">
        <v>7</v>
      </c>
      <c r="B3" s="203"/>
      <c r="C3" s="201" t="s">
        <v>43</v>
      </c>
      <c r="D3" s="202"/>
      <c r="E3" s="202"/>
      <c r="F3" s="202"/>
      <c r="G3" s="207"/>
      <c r="AE3" t="s">
        <v>93</v>
      </c>
    </row>
    <row r="4" spans="1:60" ht="24.95" hidden="1" customHeight="1" x14ac:dyDescent="0.2">
      <c r="A4" s="205" t="s">
        <v>8</v>
      </c>
      <c r="B4" s="203"/>
      <c r="C4" s="201"/>
      <c r="D4" s="202"/>
      <c r="E4" s="202"/>
      <c r="F4" s="202"/>
      <c r="G4" s="207"/>
      <c r="AE4" t="s">
        <v>94</v>
      </c>
    </row>
    <row r="5" spans="1:60" hidden="1" x14ac:dyDescent="0.2">
      <c r="A5" s="208" t="s">
        <v>95</v>
      </c>
      <c r="B5" s="209"/>
      <c r="C5" s="210"/>
      <c r="D5" s="211"/>
      <c r="E5" s="211"/>
      <c r="F5" s="211"/>
      <c r="G5" s="212"/>
      <c r="AE5" t="s">
        <v>96</v>
      </c>
    </row>
    <row r="7" spans="1:60" ht="38.25" x14ac:dyDescent="0.2">
      <c r="A7" s="218" t="s">
        <v>97</v>
      </c>
      <c r="B7" s="219" t="s">
        <v>98</v>
      </c>
      <c r="C7" s="219" t="s">
        <v>99</v>
      </c>
      <c r="D7" s="218" t="s">
        <v>100</v>
      </c>
      <c r="E7" s="218" t="s">
        <v>101</v>
      </c>
      <c r="F7" s="213" t="s">
        <v>102</v>
      </c>
      <c r="G7" s="239" t="s">
        <v>28</v>
      </c>
      <c r="H7" s="240" t="s">
        <v>29</v>
      </c>
      <c r="I7" s="240" t="s">
        <v>103</v>
      </c>
      <c r="J7" s="240" t="s">
        <v>30</v>
      </c>
      <c r="K7" s="240" t="s">
        <v>104</v>
      </c>
      <c r="L7" s="240" t="s">
        <v>105</v>
      </c>
      <c r="M7" s="240" t="s">
        <v>106</v>
      </c>
      <c r="N7" s="240" t="s">
        <v>107</v>
      </c>
      <c r="O7" s="240" t="s">
        <v>108</v>
      </c>
      <c r="P7" s="240" t="s">
        <v>109</v>
      </c>
      <c r="Q7" s="240" t="s">
        <v>110</v>
      </c>
      <c r="R7" s="240" t="s">
        <v>111</v>
      </c>
      <c r="S7" s="240" t="s">
        <v>112</v>
      </c>
      <c r="T7" s="240" t="s">
        <v>113</v>
      </c>
      <c r="U7" s="221" t="s">
        <v>114</v>
      </c>
    </row>
    <row r="8" spans="1:60" x14ac:dyDescent="0.2">
      <c r="A8" s="241" t="s">
        <v>115</v>
      </c>
      <c r="B8" s="242" t="s">
        <v>72</v>
      </c>
      <c r="C8" s="243" t="s">
        <v>73</v>
      </c>
      <c r="D8" s="220"/>
      <c r="E8" s="244"/>
      <c r="F8" s="245"/>
      <c r="G8" s="245">
        <f>SUMIF(AE9:AE10,"&lt;&gt;NOR",G9:G10)</f>
        <v>0</v>
      </c>
      <c r="H8" s="245"/>
      <c r="I8" s="245">
        <f>SUM(I9:I10)</f>
        <v>0</v>
      </c>
      <c r="J8" s="245"/>
      <c r="K8" s="245">
        <f>SUM(K9:K10)</f>
        <v>0</v>
      </c>
      <c r="L8" s="245"/>
      <c r="M8" s="245">
        <f>SUM(M9:M10)</f>
        <v>0</v>
      </c>
      <c r="N8" s="220"/>
      <c r="O8" s="220">
        <f>SUM(O9:O10)</f>
        <v>0.88073000000000001</v>
      </c>
      <c r="P8" s="220"/>
      <c r="Q8" s="220">
        <f>SUM(Q9:Q10)</f>
        <v>0</v>
      </c>
      <c r="R8" s="220"/>
      <c r="S8" s="220"/>
      <c r="T8" s="241"/>
      <c r="U8" s="220">
        <f>SUM(U9:U10)</f>
        <v>1.97</v>
      </c>
      <c r="AE8" t="s">
        <v>116</v>
      </c>
    </row>
    <row r="9" spans="1:60" outlineLevel="1" x14ac:dyDescent="0.2">
      <c r="A9" s="215">
        <v>1</v>
      </c>
      <c r="B9" s="222" t="s">
        <v>117</v>
      </c>
      <c r="C9" s="267" t="s">
        <v>118</v>
      </c>
      <c r="D9" s="224" t="s">
        <v>119</v>
      </c>
      <c r="E9" s="230">
        <v>0.32850000000000001</v>
      </c>
      <c r="F9" s="234"/>
      <c r="G9" s="235">
        <f>ROUND(E9*F9,2)</f>
        <v>0</v>
      </c>
      <c r="H9" s="234"/>
      <c r="I9" s="235">
        <f>ROUND(E9*H9,2)</f>
        <v>0</v>
      </c>
      <c r="J9" s="234"/>
      <c r="K9" s="235">
        <f>ROUND(E9*J9,2)</f>
        <v>0</v>
      </c>
      <c r="L9" s="235">
        <v>21</v>
      </c>
      <c r="M9" s="235">
        <f>G9*(1+L9/100)</f>
        <v>0</v>
      </c>
      <c r="N9" s="224">
        <v>2.6810700000000001</v>
      </c>
      <c r="O9" s="224">
        <f>ROUND(E9*N9,5)</f>
        <v>0.88073000000000001</v>
      </c>
      <c r="P9" s="224">
        <v>0</v>
      </c>
      <c r="Q9" s="224">
        <f>ROUND(E9*P9,5)</f>
        <v>0</v>
      </c>
      <c r="R9" s="224"/>
      <c r="S9" s="224"/>
      <c r="T9" s="225">
        <v>5.9930000000000003</v>
      </c>
      <c r="U9" s="224">
        <f>ROUND(E9*T9,2)</f>
        <v>1.97</v>
      </c>
      <c r="V9" s="214"/>
      <c r="W9" s="214"/>
      <c r="X9" s="214"/>
      <c r="Y9" s="214"/>
      <c r="Z9" s="214"/>
      <c r="AA9" s="214"/>
      <c r="AB9" s="214"/>
      <c r="AC9" s="214"/>
      <c r="AD9" s="214"/>
      <c r="AE9" s="214" t="s">
        <v>120</v>
      </c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1" x14ac:dyDescent="0.2">
      <c r="A10" s="215"/>
      <c r="B10" s="222"/>
      <c r="C10" s="268" t="s">
        <v>121</v>
      </c>
      <c r="D10" s="226"/>
      <c r="E10" s="231">
        <v>0.32850000000000001</v>
      </c>
      <c r="F10" s="235"/>
      <c r="G10" s="235"/>
      <c r="H10" s="235"/>
      <c r="I10" s="235"/>
      <c r="J10" s="235"/>
      <c r="K10" s="235"/>
      <c r="L10" s="235"/>
      <c r="M10" s="235"/>
      <c r="N10" s="224"/>
      <c r="O10" s="224"/>
      <c r="P10" s="224"/>
      <c r="Q10" s="224"/>
      <c r="R10" s="224"/>
      <c r="S10" s="224"/>
      <c r="T10" s="225"/>
      <c r="U10" s="224"/>
      <c r="V10" s="214"/>
      <c r="W10" s="214"/>
      <c r="X10" s="214"/>
      <c r="Y10" s="214"/>
      <c r="Z10" s="214"/>
      <c r="AA10" s="214"/>
      <c r="AB10" s="214"/>
      <c r="AC10" s="214"/>
      <c r="AD10" s="214"/>
      <c r="AE10" s="214" t="s">
        <v>122</v>
      </c>
      <c r="AF10" s="214">
        <v>0</v>
      </c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x14ac:dyDescent="0.2">
      <c r="A11" s="216" t="s">
        <v>115</v>
      </c>
      <c r="B11" s="223" t="s">
        <v>74</v>
      </c>
      <c r="C11" s="269" t="s">
        <v>75</v>
      </c>
      <c r="D11" s="227"/>
      <c r="E11" s="232"/>
      <c r="F11" s="236"/>
      <c r="G11" s="236">
        <f>SUMIF(AE12:AE23,"&lt;&gt;NOR",G12:G23)</f>
        <v>0</v>
      </c>
      <c r="H11" s="236"/>
      <c r="I11" s="236">
        <f>SUM(I12:I23)</f>
        <v>0</v>
      </c>
      <c r="J11" s="236"/>
      <c r="K11" s="236">
        <f>SUM(K12:K23)</f>
        <v>0</v>
      </c>
      <c r="L11" s="236"/>
      <c r="M11" s="236">
        <f>SUM(M12:M23)</f>
        <v>0</v>
      </c>
      <c r="N11" s="227"/>
      <c r="O11" s="227">
        <f>SUM(O12:O23)</f>
        <v>4.0941100000000006</v>
      </c>
      <c r="P11" s="227"/>
      <c r="Q11" s="227">
        <f>SUM(Q12:Q23)</f>
        <v>0</v>
      </c>
      <c r="R11" s="227"/>
      <c r="S11" s="227"/>
      <c r="T11" s="228"/>
      <c r="U11" s="227">
        <f>SUM(U12:U23)</f>
        <v>264.61</v>
      </c>
      <c r="AE11" t="s">
        <v>116</v>
      </c>
    </row>
    <row r="12" spans="1:60" outlineLevel="1" x14ac:dyDescent="0.2">
      <c r="A12" s="215">
        <v>2</v>
      </c>
      <c r="B12" s="222" t="s">
        <v>123</v>
      </c>
      <c r="C12" s="267" t="s">
        <v>124</v>
      </c>
      <c r="D12" s="224" t="s">
        <v>125</v>
      </c>
      <c r="E12" s="230">
        <v>138.69499999999999</v>
      </c>
      <c r="F12" s="234"/>
      <c r="G12" s="235">
        <f>ROUND(E12*F12,2)</f>
        <v>0</v>
      </c>
      <c r="H12" s="234"/>
      <c r="I12" s="235">
        <f>ROUND(E12*H12,2)</f>
        <v>0</v>
      </c>
      <c r="J12" s="234"/>
      <c r="K12" s="235">
        <f>ROUND(E12*J12,2)</f>
        <v>0</v>
      </c>
      <c r="L12" s="235">
        <v>21</v>
      </c>
      <c r="M12" s="235">
        <f>G12*(1+L12/100)</f>
        <v>0</v>
      </c>
      <c r="N12" s="224">
        <v>2.1239999999999998E-2</v>
      </c>
      <c r="O12" s="224">
        <f>ROUND(E12*N12,5)</f>
        <v>2.9458799999999998</v>
      </c>
      <c r="P12" s="224">
        <v>0</v>
      </c>
      <c r="Q12" s="224">
        <f>ROUND(E12*P12,5)</f>
        <v>0</v>
      </c>
      <c r="R12" s="224"/>
      <c r="S12" s="224"/>
      <c r="T12" s="225">
        <v>0.88392999999999999</v>
      </c>
      <c r="U12" s="224">
        <f>ROUND(E12*T12,2)</f>
        <v>122.6</v>
      </c>
      <c r="V12" s="214"/>
      <c r="W12" s="214"/>
      <c r="X12" s="214"/>
      <c r="Y12" s="214"/>
      <c r="Z12" s="214"/>
      <c r="AA12" s="214"/>
      <c r="AB12" s="214"/>
      <c r="AC12" s="214"/>
      <c r="AD12" s="214"/>
      <c r="AE12" s="214" t="s">
        <v>120</v>
      </c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1" x14ac:dyDescent="0.2">
      <c r="A13" s="215"/>
      <c r="B13" s="222"/>
      <c r="C13" s="268" t="s">
        <v>126</v>
      </c>
      <c r="D13" s="226"/>
      <c r="E13" s="231">
        <v>138.69499999999999</v>
      </c>
      <c r="F13" s="235"/>
      <c r="G13" s="235"/>
      <c r="H13" s="235"/>
      <c r="I13" s="235"/>
      <c r="J13" s="235"/>
      <c r="K13" s="235"/>
      <c r="L13" s="235"/>
      <c r="M13" s="235"/>
      <c r="N13" s="224"/>
      <c r="O13" s="224"/>
      <c r="P13" s="224"/>
      <c r="Q13" s="224"/>
      <c r="R13" s="224"/>
      <c r="S13" s="224"/>
      <c r="T13" s="225"/>
      <c r="U13" s="224"/>
      <c r="V13" s="214"/>
      <c r="W13" s="214"/>
      <c r="X13" s="214"/>
      <c r="Y13" s="214"/>
      <c r="Z13" s="214"/>
      <c r="AA13" s="214"/>
      <c r="AB13" s="214"/>
      <c r="AC13" s="214"/>
      <c r="AD13" s="214"/>
      <c r="AE13" s="214" t="s">
        <v>122</v>
      </c>
      <c r="AF13" s="214">
        <v>0</v>
      </c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ht="22.5" outlineLevel="1" x14ac:dyDescent="0.2">
      <c r="A14" s="215">
        <v>3</v>
      </c>
      <c r="B14" s="222" t="s">
        <v>127</v>
      </c>
      <c r="C14" s="267" t="s">
        <v>128</v>
      </c>
      <c r="D14" s="224" t="s">
        <v>125</v>
      </c>
      <c r="E14" s="230">
        <v>51.621000000000002</v>
      </c>
      <c r="F14" s="234"/>
      <c r="G14" s="235">
        <f>ROUND(E14*F14,2)</f>
        <v>0</v>
      </c>
      <c r="H14" s="234"/>
      <c r="I14" s="235">
        <f>ROUND(E14*H14,2)</f>
        <v>0</v>
      </c>
      <c r="J14" s="234"/>
      <c r="K14" s="235">
        <f>ROUND(E14*J14,2)</f>
        <v>0</v>
      </c>
      <c r="L14" s="235">
        <v>21</v>
      </c>
      <c r="M14" s="235">
        <f>G14*(1+L14/100)</f>
        <v>0</v>
      </c>
      <c r="N14" s="224">
        <v>1.145E-2</v>
      </c>
      <c r="O14" s="224">
        <f>ROUND(E14*N14,5)</f>
        <v>0.59106000000000003</v>
      </c>
      <c r="P14" s="224">
        <v>0</v>
      </c>
      <c r="Q14" s="224">
        <f>ROUND(E14*P14,5)</f>
        <v>0</v>
      </c>
      <c r="R14" s="224"/>
      <c r="S14" s="224"/>
      <c r="T14" s="225">
        <v>1.00369</v>
      </c>
      <c r="U14" s="224">
        <f>ROUND(E14*T14,2)</f>
        <v>51.81</v>
      </c>
      <c r="V14" s="214"/>
      <c r="W14" s="214"/>
      <c r="X14" s="214"/>
      <c r="Y14" s="214"/>
      <c r="Z14" s="214"/>
      <c r="AA14" s="214"/>
      <c r="AB14" s="214"/>
      <c r="AC14" s="214"/>
      <c r="AD14" s="214"/>
      <c r="AE14" s="214" t="s">
        <v>120</v>
      </c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1" x14ac:dyDescent="0.2">
      <c r="A15" s="215"/>
      <c r="B15" s="222"/>
      <c r="C15" s="268" t="s">
        <v>129</v>
      </c>
      <c r="D15" s="226"/>
      <c r="E15" s="231">
        <v>51.621000000000002</v>
      </c>
      <c r="F15" s="235"/>
      <c r="G15" s="235"/>
      <c r="H15" s="235"/>
      <c r="I15" s="235"/>
      <c r="J15" s="235"/>
      <c r="K15" s="235"/>
      <c r="L15" s="235"/>
      <c r="M15" s="235"/>
      <c r="N15" s="224"/>
      <c r="O15" s="224"/>
      <c r="P15" s="224"/>
      <c r="Q15" s="224"/>
      <c r="R15" s="224"/>
      <c r="S15" s="224"/>
      <c r="T15" s="225"/>
      <c r="U15" s="224"/>
      <c r="V15" s="214"/>
      <c r="W15" s="214"/>
      <c r="X15" s="214"/>
      <c r="Y15" s="214"/>
      <c r="Z15" s="214"/>
      <c r="AA15" s="214"/>
      <c r="AB15" s="214"/>
      <c r="AC15" s="214"/>
      <c r="AD15" s="214"/>
      <c r="AE15" s="214" t="s">
        <v>122</v>
      </c>
      <c r="AF15" s="214">
        <v>0</v>
      </c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ht="22.5" outlineLevel="1" x14ac:dyDescent="0.2">
      <c r="A16" s="215">
        <v>4</v>
      </c>
      <c r="B16" s="222" t="s">
        <v>130</v>
      </c>
      <c r="C16" s="267" t="s">
        <v>131</v>
      </c>
      <c r="D16" s="224" t="s">
        <v>125</v>
      </c>
      <c r="E16" s="230">
        <v>138.69499999999999</v>
      </c>
      <c r="F16" s="234"/>
      <c r="G16" s="235">
        <f>ROUND(E16*F16,2)</f>
        <v>0</v>
      </c>
      <c r="H16" s="234"/>
      <c r="I16" s="235">
        <f>ROUND(E16*H16,2)</f>
        <v>0</v>
      </c>
      <c r="J16" s="234"/>
      <c r="K16" s="235">
        <f>ROUND(E16*J16,2)</f>
        <v>0</v>
      </c>
      <c r="L16" s="235">
        <v>21</v>
      </c>
      <c r="M16" s="235">
        <f>G16*(1+L16/100)</f>
        <v>0</v>
      </c>
      <c r="N16" s="224">
        <v>7.2000000000000005E-4</v>
      </c>
      <c r="O16" s="224">
        <f>ROUND(E16*N16,5)</f>
        <v>9.9860000000000004E-2</v>
      </c>
      <c r="P16" s="224">
        <v>0</v>
      </c>
      <c r="Q16" s="224">
        <f>ROUND(E16*P16,5)</f>
        <v>0</v>
      </c>
      <c r="R16" s="224"/>
      <c r="S16" s="224"/>
      <c r="T16" s="225">
        <v>0.26500000000000001</v>
      </c>
      <c r="U16" s="224">
        <f>ROUND(E16*T16,2)</f>
        <v>36.75</v>
      </c>
      <c r="V16" s="214"/>
      <c r="W16" s="214"/>
      <c r="X16" s="214"/>
      <c r="Y16" s="214"/>
      <c r="Z16" s="214"/>
      <c r="AA16" s="214"/>
      <c r="AB16" s="214"/>
      <c r="AC16" s="214"/>
      <c r="AD16" s="214"/>
      <c r="AE16" s="214" t="s">
        <v>120</v>
      </c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ht="22.5" outlineLevel="1" x14ac:dyDescent="0.2">
      <c r="A17" s="215">
        <v>5</v>
      </c>
      <c r="B17" s="222" t="s">
        <v>132</v>
      </c>
      <c r="C17" s="267" t="s">
        <v>133</v>
      </c>
      <c r="D17" s="224" t="s">
        <v>125</v>
      </c>
      <c r="E17" s="230">
        <v>51.621000000000002</v>
      </c>
      <c r="F17" s="234"/>
      <c r="G17" s="235">
        <f>ROUND(E17*F17,2)</f>
        <v>0</v>
      </c>
      <c r="H17" s="234"/>
      <c r="I17" s="235">
        <f>ROUND(E17*H17,2)</f>
        <v>0</v>
      </c>
      <c r="J17" s="234"/>
      <c r="K17" s="235">
        <f>ROUND(E17*J17,2)</f>
        <v>0</v>
      </c>
      <c r="L17" s="235">
        <v>21</v>
      </c>
      <c r="M17" s="235">
        <f>G17*(1+L17/100)</f>
        <v>0</v>
      </c>
      <c r="N17" s="224">
        <v>8.0999999999999996E-4</v>
      </c>
      <c r="O17" s="224">
        <f>ROUND(E17*N17,5)</f>
        <v>4.181E-2</v>
      </c>
      <c r="P17" s="224">
        <v>0</v>
      </c>
      <c r="Q17" s="224">
        <f>ROUND(E17*P17,5)</f>
        <v>0</v>
      </c>
      <c r="R17" s="224"/>
      <c r="S17" s="224"/>
      <c r="T17" s="225">
        <v>0.32528000000000001</v>
      </c>
      <c r="U17" s="224">
        <f>ROUND(E17*T17,2)</f>
        <v>16.79</v>
      </c>
      <c r="V17" s="214"/>
      <c r="W17" s="214"/>
      <c r="X17" s="214"/>
      <c r="Y17" s="214"/>
      <c r="Z17" s="214"/>
      <c r="AA17" s="214"/>
      <c r="AB17" s="214"/>
      <c r="AC17" s="214"/>
      <c r="AD17" s="214"/>
      <c r="AE17" s="214" t="s">
        <v>120</v>
      </c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1" x14ac:dyDescent="0.2">
      <c r="A18" s="215">
        <v>6</v>
      </c>
      <c r="B18" s="222" t="s">
        <v>134</v>
      </c>
      <c r="C18" s="267" t="s">
        <v>135</v>
      </c>
      <c r="D18" s="224" t="s">
        <v>125</v>
      </c>
      <c r="E18" s="230">
        <v>12.817500000000001</v>
      </c>
      <c r="F18" s="234"/>
      <c r="G18" s="235">
        <f>ROUND(E18*F18,2)</f>
        <v>0</v>
      </c>
      <c r="H18" s="234"/>
      <c r="I18" s="235">
        <f>ROUND(E18*H18,2)</f>
        <v>0</v>
      </c>
      <c r="J18" s="234"/>
      <c r="K18" s="235">
        <f>ROUND(E18*J18,2)</f>
        <v>0</v>
      </c>
      <c r="L18" s="235">
        <v>21</v>
      </c>
      <c r="M18" s="235">
        <f>G18*(1+L18/100)</f>
        <v>0</v>
      </c>
      <c r="N18" s="224">
        <v>3.2340000000000001E-2</v>
      </c>
      <c r="O18" s="224">
        <f>ROUND(E18*N18,5)</f>
        <v>0.41452</v>
      </c>
      <c r="P18" s="224">
        <v>0</v>
      </c>
      <c r="Q18" s="224">
        <f>ROUND(E18*P18,5)</f>
        <v>0</v>
      </c>
      <c r="R18" s="224"/>
      <c r="S18" s="224"/>
      <c r="T18" s="225">
        <v>2.71</v>
      </c>
      <c r="U18" s="224">
        <f>ROUND(E18*T18,2)</f>
        <v>34.74</v>
      </c>
      <c r="V18" s="214"/>
      <c r="W18" s="214"/>
      <c r="X18" s="214"/>
      <c r="Y18" s="214"/>
      <c r="Z18" s="214"/>
      <c r="AA18" s="214"/>
      <c r="AB18" s="214"/>
      <c r="AC18" s="214"/>
      <c r="AD18" s="214"/>
      <c r="AE18" s="214" t="s">
        <v>120</v>
      </c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 x14ac:dyDescent="0.2">
      <c r="A19" s="215"/>
      <c r="B19" s="222"/>
      <c r="C19" s="268" t="s">
        <v>136</v>
      </c>
      <c r="D19" s="226"/>
      <c r="E19" s="231">
        <v>12.817500000000001</v>
      </c>
      <c r="F19" s="235"/>
      <c r="G19" s="235"/>
      <c r="H19" s="235"/>
      <c r="I19" s="235"/>
      <c r="J19" s="235"/>
      <c r="K19" s="235"/>
      <c r="L19" s="235"/>
      <c r="M19" s="235"/>
      <c r="N19" s="224"/>
      <c r="O19" s="224"/>
      <c r="P19" s="224"/>
      <c r="Q19" s="224"/>
      <c r="R19" s="224"/>
      <c r="S19" s="224"/>
      <c r="T19" s="225"/>
      <c r="U19" s="224"/>
      <c r="V19" s="214"/>
      <c r="W19" s="214"/>
      <c r="X19" s="214"/>
      <c r="Y19" s="214"/>
      <c r="Z19" s="214"/>
      <c r="AA19" s="214"/>
      <c r="AB19" s="214"/>
      <c r="AC19" s="214"/>
      <c r="AD19" s="214"/>
      <c r="AE19" s="214" t="s">
        <v>122</v>
      </c>
      <c r="AF19" s="214">
        <v>0</v>
      </c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1" x14ac:dyDescent="0.2">
      <c r="A20" s="215">
        <v>7</v>
      </c>
      <c r="B20" s="222" t="s">
        <v>137</v>
      </c>
      <c r="C20" s="267" t="s">
        <v>138</v>
      </c>
      <c r="D20" s="224" t="s">
        <v>125</v>
      </c>
      <c r="E20" s="230">
        <v>24.599999999999998</v>
      </c>
      <c r="F20" s="234"/>
      <c r="G20" s="235">
        <f>ROUND(E20*F20,2)</f>
        <v>0</v>
      </c>
      <c r="H20" s="234"/>
      <c r="I20" s="235">
        <f>ROUND(E20*H20,2)</f>
        <v>0</v>
      </c>
      <c r="J20" s="234"/>
      <c r="K20" s="235">
        <f>ROUND(E20*J20,2)</f>
        <v>0</v>
      </c>
      <c r="L20" s="235">
        <v>21</v>
      </c>
      <c r="M20" s="235">
        <f>G20*(1+L20/100)</f>
        <v>0</v>
      </c>
      <c r="N20" s="224">
        <v>4.0000000000000003E-5</v>
      </c>
      <c r="O20" s="224">
        <f>ROUND(E20*N20,5)</f>
        <v>9.7999999999999997E-4</v>
      </c>
      <c r="P20" s="224">
        <v>0</v>
      </c>
      <c r="Q20" s="224">
        <f>ROUND(E20*P20,5)</f>
        <v>0</v>
      </c>
      <c r="R20" s="224"/>
      <c r="S20" s="224"/>
      <c r="T20" s="225">
        <v>7.8E-2</v>
      </c>
      <c r="U20" s="224">
        <f>ROUND(E20*T20,2)</f>
        <v>1.92</v>
      </c>
      <c r="V20" s="214"/>
      <c r="W20" s="214"/>
      <c r="X20" s="214"/>
      <c r="Y20" s="214"/>
      <c r="Z20" s="214"/>
      <c r="AA20" s="214"/>
      <c r="AB20" s="214"/>
      <c r="AC20" s="214"/>
      <c r="AD20" s="214"/>
      <c r="AE20" s="214" t="s">
        <v>120</v>
      </c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1" x14ac:dyDescent="0.2">
      <c r="A21" s="215"/>
      <c r="B21" s="222"/>
      <c r="C21" s="268" t="s">
        <v>139</v>
      </c>
      <c r="D21" s="226"/>
      <c r="E21" s="231">
        <v>0.72</v>
      </c>
      <c r="F21" s="235"/>
      <c r="G21" s="235"/>
      <c r="H21" s="235"/>
      <c r="I21" s="235"/>
      <c r="J21" s="235"/>
      <c r="K21" s="235"/>
      <c r="L21" s="235"/>
      <c r="M21" s="235"/>
      <c r="N21" s="224"/>
      <c r="O21" s="224"/>
      <c r="P21" s="224"/>
      <c r="Q21" s="224"/>
      <c r="R21" s="224"/>
      <c r="S21" s="224"/>
      <c r="T21" s="225"/>
      <c r="U21" s="224"/>
      <c r="V21" s="214"/>
      <c r="W21" s="214"/>
      <c r="X21" s="214"/>
      <c r="Y21" s="214"/>
      <c r="Z21" s="214"/>
      <c r="AA21" s="214"/>
      <c r="AB21" s="214"/>
      <c r="AC21" s="214"/>
      <c r="AD21" s="214"/>
      <c r="AE21" s="214" t="s">
        <v>122</v>
      </c>
      <c r="AF21" s="214">
        <v>0</v>
      </c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1" x14ac:dyDescent="0.2">
      <c r="A22" s="215"/>
      <c r="B22" s="222"/>
      <c r="C22" s="268" t="s">
        <v>140</v>
      </c>
      <c r="D22" s="226"/>
      <c r="E22" s="231">
        <v>20.16</v>
      </c>
      <c r="F22" s="235"/>
      <c r="G22" s="235"/>
      <c r="H22" s="235"/>
      <c r="I22" s="235"/>
      <c r="J22" s="235"/>
      <c r="K22" s="235"/>
      <c r="L22" s="235"/>
      <c r="M22" s="235"/>
      <c r="N22" s="224"/>
      <c r="O22" s="224"/>
      <c r="P22" s="224"/>
      <c r="Q22" s="224"/>
      <c r="R22" s="224"/>
      <c r="S22" s="224"/>
      <c r="T22" s="225"/>
      <c r="U22" s="224"/>
      <c r="V22" s="214"/>
      <c r="W22" s="214"/>
      <c r="X22" s="214"/>
      <c r="Y22" s="214"/>
      <c r="Z22" s="214"/>
      <c r="AA22" s="214"/>
      <c r="AB22" s="214"/>
      <c r="AC22" s="214"/>
      <c r="AD22" s="214"/>
      <c r="AE22" s="214" t="s">
        <v>122</v>
      </c>
      <c r="AF22" s="214">
        <v>0</v>
      </c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1" x14ac:dyDescent="0.2">
      <c r="A23" s="215"/>
      <c r="B23" s="222"/>
      <c r="C23" s="268" t="s">
        <v>141</v>
      </c>
      <c r="D23" s="226"/>
      <c r="E23" s="231">
        <v>3.72</v>
      </c>
      <c r="F23" s="235"/>
      <c r="G23" s="235"/>
      <c r="H23" s="235"/>
      <c r="I23" s="235"/>
      <c r="J23" s="235"/>
      <c r="K23" s="235"/>
      <c r="L23" s="235"/>
      <c r="M23" s="235"/>
      <c r="N23" s="224"/>
      <c r="O23" s="224"/>
      <c r="P23" s="224"/>
      <c r="Q23" s="224"/>
      <c r="R23" s="224"/>
      <c r="S23" s="224"/>
      <c r="T23" s="225"/>
      <c r="U23" s="224"/>
      <c r="V23" s="214"/>
      <c r="W23" s="214"/>
      <c r="X23" s="214"/>
      <c r="Y23" s="214"/>
      <c r="Z23" s="214"/>
      <c r="AA23" s="214"/>
      <c r="AB23" s="214"/>
      <c r="AC23" s="214"/>
      <c r="AD23" s="214"/>
      <c r="AE23" s="214" t="s">
        <v>122</v>
      </c>
      <c r="AF23" s="214">
        <v>0</v>
      </c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x14ac:dyDescent="0.2">
      <c r="A24" s="216" t="s">
        <v>115</v>
      </c>
      <c r="B24" s="223" t="s">
        <v>76</v>
      </c>
      <c r="C24" s="269" t="s">
        <v>77</v>
      </c>
      <c r="D24" s="227"/>
      <c r="E24" s="232"/>
      <c r="F24" s="236"/>
      <c r="G24" s="236">
        <f>SUMIF(AE25:AE34,"&lt;&gt;NOR",G25:G34)</f>
        <v>0</v>
      </c>
      <c r="H24" s="236"/>
      <c r="I24" s="236">
        <f>SUM(I25:I34)</f>
        <v>0</v>
      </c>
      <c r="J24" s="236"/>
      <c r="K24" s="236">
        <f>SUM(K25:K34)</f>
        <v>0</v>
      </c>
      <c r="L24" s="236"/>
      <c r="M24" s="236">
        <f>SUM(M25:M34)</f>
        <v>0</v>
      </c>
      <c r="N24" s="227"/>
      <c r="O24" s="227">
        <f>SUM(O25:O34)</f>
        <v>3.9329400000000003</v>
      </c>
      <c r="P24" s="227"/>
      <c r="Q24" s="227">
        <f>SUM(Q25:Q34)</f>
        <v>0</v>
      </c>
      <c r="R24" s="227"/>
      <c r="S24" s="227"/>
      <c r="T24" s="228"/>
      <c r="U24" s="227">
        <f>SUM(U25:U34)</f>
        <v>54.199999999999996</v>
      </c>
      <c r="AE24" t="s">
        <v>116</v>
      </c>
    </row>
    <row r="25" spans="1:60" outlineLevel="1" x14ac:dyDescent="0.2">
      <c r="A25" s="215">
        <v>8</v>
      </c>
      <c r="B25" s="222" t="s">
        <v>142</v>
      </c>
      <c r="C25" s="267" t="s">
        <v>143</v>
      </c>
      <c r="D25" s="224" t="s">
        <v>125</v>
      </c>
      <c r="E25" s="230">
        <v>148.4</v>
      </c>
      <c r="F25" s="234"/>
      <c r="G25" s="235">
        <f>ROUND(E25*F25,2)</f>
        <v>0</v>
      </c>
      <c r="H25" s="234"/>
      <c r="I25" s="235">
        <f>ROUND(E25*H25,2)</f>
        <v>0</v>
      </c>
      <c r="J25" s="234"/>
      <c r="K25" s="235">
        <f>ROUND(E25*J25,2)</f>
        <v>0</v>
      </c>
      <c r="L25" s="235">
        <v>21</v>
      </c>
      <c r="M25" s="235">
        <f>G25*(1+L25/100)</f>
        <v>0</v>
      </c>
      <c r="N25" s="224">
        <v>2.426E-2</v>
      </c>
      <c r="O25" s="224">
        <f>ROUND(E25*N25,5)</f>
        <v>3.6001799999999999</v>
      </c>
      <c r="P25" s="224">
        <v>0</v>
      </c>
      <c r="Q25" s="224">
        <f>ROUND(E25*P25,5)</f>
        <v>0</v>
      </c>
      <c r="R25" s="224"/>
      <c r="S25" s="224"/>
      <c r="T25" s="225">
        <v>0.155</v>
      </c>
      <c r="U25" s="224">
        <f>ROUND(E25*T25,2)</f>
        <v>23</v>
      </c>
      <c r="V25" s="214"/>
      <c r="W25" s="214"/>
      <c r="X25" s="214"/>
      <c r="Y25" s="214"/>
      <c r="Z25" s="214"/>
      <c r="AA25" s="214"/>
      <c r="AB25" s="214"/>
      <c r="AC25" s="214"/>
      <c r="AD25" s="214"/>
      <c r="AE25" s="214" t="s">
        <v>120</v>
      </c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1" x14ac:dyDescent="0.2">
      <c r="A26" s="215"/>
      <c r="B26" s="222"/>
      <c r="C26" s="268" t="s">
        <v>144</v>
      </c>
      <c r="D26" s="226"/>
      <c r="E26" s="231">
        <v>132.5</v>
      </c>
      <c r="F26" s="235"/>
      <c r="G26" s="235"/>
      <c r="H26" s="235"/>
      <c r="I26" s="235"/>
      <c r="J26" s="235"/>
      <c r="K26" s="235"/>
      <c r="L26" s="235"/>
      <c r="M26" s="235"/>
      <c r="N26" s="224"/>
      <c r="O26" s="224"/>
      <c r="P26" s="224"/>
      <c r="Q26" s="224"/>
      <c r="R26" s="224"/>
      <c r="S26" s="224"/>
      <c r="T26" s="225"/>
      <c r="U26" s="224"/>
      <c r="V26" s="214"/>
      <c r="W26" s="214"/>
      <c r="X26" s="214"/>
      <c r="Y26" s="214"/>
      <c r="Z26" s="214"/>
      <c r="AA26" s="214"/>
      <c r="AB26" s="214"/>
      <c r="AC26" s="214"/>
      <c r="AD26" s="214"/>
      <c r="AE26" s="214" t="s">
        <v>122</v>
      </c>
      <c r="AF26" s="214">
        <v>0</v>
      </c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1" x14ac:dyDescent="0.2">
      <c r="A27" s="215"/>
      <c r="B27" s="222"/>
      <c r="C27" s="268" t="s">
        <v>145</v>
      </c>
      <c r="D27" s="226"/>
      <c r="E27" s="231">
        <v>15.9</v>
      </c>
      <c r="F27" s="235"/>
      <c r="G27" s="235"/>
      <c r="H27" s="235"/>
      <c r="I27" s="235"/>
      <c r="J27" s="235"/>
      <c r="K27" s="235"/>
      <c r="L27" s="235"/>
      <c r="M27" s="235"/>
      <c r="N27" s="224"/>
      <c r="O27" s="224"/>
      <c r="P27" s="224"/>
      <c r="Q27" s="224"/>
      <c r="R27" s="224"/>
      <c r="S27" s="224"/>
      <c r="T27" s="225"/>
      <c r="U27" s="224"/>
      <c r="V27" s="214"/>
      <c r="W27" s="214"/>
      <c r="X27" s="214"/>
      <c r="Y27" s="214"/>
      <c r="Z27" s="214"/>
      <c r="AA27" s="214"/>
      <c r="AB27" s="214"/>
      <c r="AC27" s="214"/>
      <c r="AD27" s="214"/>
      <c r="AE27" s="214" t="s">
        <v>122</v>
      </c>
      <c r="AF27" s="214">
        <v>0</v>
      </c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1" x14ac:dyDescent="0.2">
      <c r="A28" s="215">
        <v>9</v>
      </c>
      <c r="B28" s="222" t="s">
        <v>146</v>
      </c>
      <c r="C28" s="267" t="s">
        <v>147</v>
      </c>
      <c r="D28" s="224" t="s">
        <v>125</v>
      </c>
      <c r="E28" s="230">
        <v>296.8</v>
      </c>
      <c r="F28" s="234"/>
      <c r="G28" s="235">
        <f>ROUND(E28*F28,2)</f>
        <v>0</v>
      </c>
      <c r="H28" s="234"/>
      <c r="I28" s="235">
        <f>ROUND(E28*H28,2)</f>
        <v>0</v>
      </c>
      <c r="J28" s="234"/>
      <c r="K28" s="235">
        <f>ROUND(E28*J28,2)</f>
        <v>0</v>
      </c>
      <c r="L28" s="235">
        <v>21</v>
      </c>
      <c r="M28" s="235">
        <f>G28*(1+L28/100)</f>
        <v>0</v>
      </c>
      <c r="N28" s="224">
        <v>1.09E-3</v>
      </c>
      <c r="O28" s="224">
        <f>ROUND(E28*N28,5)</f>
        <v>0.32351000000000002</v>
      </c>
      <c r="P28" s="224">
        <v>0</v>
      </c>
      <c r="Q28" s="224">
        <f>ROUND(E28*P28,5)</f>
        <v>0</v>
      </c>
      <c r="R28" s="224"/>
      <c r="S28" s="224"/>
      <c r="T28" s="225">
        <v>7.0000000000000001E-3</v>
      </c>
      <c r="U28" s="224">
        <f>ROUND(E28*T28,2)</f>
        <v>2.08</v>
      </c>
      <c r="V28" s="214"/>
      <c r="W28" s="214"/>
      <c r="X28" s="214"/>
      <c r="Y28" s="214"/>
      <c r="Z28" s="214"/>
      <c r="AA28" s="214"/>
      <c r="AB28" s="214"/>
      <c r="AC28" s="214"/>
      <c r="AD28" s="214"/>
      <c r="AE28" s="214" t="s">
        <v>120</v>
      </c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1" x14ac:dyDescent="0.2">
      <c r="A29" s="215"/>
      <c r="B29" s="222"/>
      <c r="C29" s="268" t="s">
        <v>148</v>
      </c>
      <c r="D29" s="226"/>
      <c r="E29" s="231">
        <v>296.8</v>
      </c>
      <c r="F29" s="235"/>
      <c r="G29" s="235"/>
      <c r="H29" s="235"/>
      <c r="I29" s="235"/>
      <c r="J29" s="235"/>
      <c r="K29" s="235"/>
      <c r="L29" s="235"/>
      <c r="M29" s="235"/>
      <c r="N29" s="224"/>
      <c r="O29" s="224"/>
      <c r="P29" s="224"/>
      <c r="Q29" s="224"/>
      <c r="R29" s="224"/>
      <c r="S29" s="224"/>
      <c r="T29" s="225"/>
      <c r="U29" s="224"/>
      <c r="V29" s="214"/>
      <c r="W29" s="214"/>
      <c r="X29" s="214"/>
      <c r="Y29" s="214"/>
      <c r="Z29" s="214"/>
      <c r="AA29" s="214"/>
      <c r="AB29" s="214"/>
      <c r="AC29" s="214"/>
      <c r="AD29" s="214"/>
      <c r="AE29" s="214" t="s">
        <v>122</v>
      </c>
      <c r="AF29" s="214">
        <v>0</v>
      </c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1" x14ac:dyDescent="0.2">
      <c r="A30" s="215">
        <v>10</v>
      </c>
      <c r="B30" s="222" t="s">
        <v>149</v>
      </c>
      <c r="C30" s="267" t="s">
        <v>150</v>
      </c>
      <c r="D30" s="224" t="s">
        <v>125</v>
      </c>
      <c r="E30" s="230">
        <v>185</v>
      </c>
      <c r="F30" s="234"/>
      <c r="G30" s="235">
        <f>ROUND(E30*F30,2)</f>
        <v>0</v>
      </c>
      <c r="H30" s="234"/>
      <c r="I30" s="235">
        <f>ROUND(E30*H30,2)</f>
        <v>0</v>
      </c>
      <c r="J30" s="234"/>
      <c r="K30" s="235">
        <f>ROUND(E30*J30,2)</f>
        <v>0</v>
      </c>
      <c r="L30" s="235">
        <v>21</v>
      </c>
      <c r="M30" s="235">
        <f>G30*(1+L30/100)</f>
        <v>0</v>
      </c>
      <c r="N30" s="224">
        <v>0</v>
      </c>
      <c r="O30" s="224">
        <f>ROUND(E30*N30,5)</f>
        <v>0</v>
      </c>
      <c r="P30" s="224">
        <v>0</v>
      </c>
      <c r="Q30" s="224">
        <f>ROUND(E30*P30,5)</f>
        <v>0</v>
      </c>
      <c r="R30" s="224"/>
      <c r="S30" s="224"/>
      <c r="T30" s="225">
        <v>3.0300000000000001E-2</v>
      </c>
      <c r="U30" s="224">
        <f>ROUND(E30*T30,2)</f>
        <v>5.61</v>
      </c>
      <c r="V30" s="214"/>
      <c r="W30" s="214"/>
      <c r="X30" s="214"/>
      <c r="Y30" s="214"/>
      <c r="Z30" s="214"/>
      <c r="AA30" s="214"/>
      <c r="AB30" s="214"/>
      <c r="AC30" s="214"/>
      <c r="AD30" s="214"/>
      <c r="AE30" s="214" t="s">
        <v>120</v>
      </c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1" x14ac:dyDescent="0.2">
      <c r="A31" s="215"/>
      <c r="B31" s="222"/>
      <c r="C31" s="268" t="s">
        <v>151</v>
      </c>
      <c r="D31" s="226"/>
      <c r="E31" s="231">
        <v>185</v>
      </c>
      <c r="F31" s="235"/>
      <c r="G31" s="235"/>
      <c r="H31" s="235"/>
      <c r="I31" s="235"/>
      <c r="J31" s="235"/>
      <c r="K31" s="235"/>
      <c r="L31" s="235"/>
      <c r="M31" s="235"/>
      <c r="N31" s="224"/>
      <c r="O31" s="224"/>
      <c r="P31" s="224"/>
      <c r="Q31" s="224"/>
      <c r="R31" s="224"/>
      <c r="S31" s="224"/>
      <c r="T31" s="225"/>
      <c r="U31" s="224"/>
      <c r="V31" s="214"/>
      <c r="W31" s="214"/>
      <c r="X31" s="214"/>
      <c r="Y31" s="214"/>
      <c r="Z31" s="214"/>
      <c r="AA31" s="214"/>
      <c r="AB31" s="214"/>
      <c r="AC31" s="214"/>
      <c r="AD31" s="214"/>
      <c r="AE31" s="214" t="s">
        <v>122</v>
      </c>
      <c r="AF31" s="214">
        <v>0</v>
      </c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1" x14ac:dyDescent="0.2">
      <c r="A32" s="215">
        <v>11</v>
      </c>
      <c r="B32" s="222" t="s">
        <v>152</v>
      </c>
      <c r="C32" s="267" t="s">
        <v>153</v>
      </c>
      <c r="D32" s="224" t="s">
        <v>125</v>
      </c>
      <c r="E32" s="230">
        <v>185</v>
      </c>
      <c r="F32" s="234"/>
      <c r="G32" s="235">
        <f>ROUND(E32*F32,2)</f>
        <v>0</v>
      </c>
      <c r="H32" s="234"/>
      <c r="I32" s="235">
        <f>ROUND(E32*H32,2)</f>
        <v>0</v>
      </c>
      <c r="J32" s="234"/>
      <c r="K32" s="235">
        <f>ROUND(E32*J32,2)</f>
        <v>0</v>
      </c>
      <c r="L32" s="235">
        <v>21</v>
      </c>
      <c r="M32" s="235">
        <f>G32*(1+L32/100)</f>
        <v>0</v>
      </c>
      <c r="N32" s="224">
        <v>5.0000000000000002E-5</v>
      </c>
      <c r="O32" s="224">
        <f>ROUND(E32*N32,5)</f>
        <v>9.2499999999999995E-3</v>
      </c>
      <c r="P32" s="224">
        <v>0</v>
      </c>
      <c r="Q32" s="224">
        <f>ROUND(E32*P32,5)</f>
        <v>0</v>
      </c>
      <c r="R32" s="224"/>
      <c r="S32" s="224"/>
      <c r="T32" s="225">
        <v>0</v>
      </c>
      <c r="U32" s="224">
        <f>ROUND(E32*T32,2)</f>
        <v>0</v>
      </c>
      <c r="V32" s="214"/>
      <c r="W32" s="214"/>
      <c r="X32" s="214"/>
      <c r="Y32" s="214"/>
      <c r="Z32" s="214"/>
      <c r="AA32" s="214"/>
      <c r="AB32" s="214"/>
      <c r="AC32" s="214"/>
      <c r="AD32" s="214"/>
      <c r="AE32" s="214" t="s">
        <v>120</v>
      </c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1" x14ac:dyDescent="0.2">
      <c r="A33" s="215">
        <v>12</v>
      </c>
      <c r="B33" s="222" t="s">
        <v>154</v>
      </c>
      <c r="C33" s="267" t="s">
        <v>155</v>
      </c>
      <c r="D33" s="224" t="s">
        <v>125</v>
      </c>
      <c r="E33" s="230">
        <v>148.4</v>
      </c>
      <c r="F33" s="234"/>
      <c r="G33" s="235">
        <f>ROUND(E33*F33,2)</f>
        <v>0</v>
      </c>
      <c r="H33" s="234"/>
      <c r="I33" s="235">
        <f>ROUND(E33*H33,2)</f>
        <v>0</v>
      </c>
      <c r="J33" s="234"/>
      <c r="K33" s="235">
        <f>ROUND(E33*J33,2)</f>
        <v>0</v>
      </c>
      <c r="L33" s="235">
        <v>21</v>
      </c>
      <c r="M33" s="235">
        <f>G33*(1+L33/100)</f>
        <v>0</v>
      </c>
      <c r="N33" s="224">
        <v>0</v>
      </c>
      <c r="O33" s="224">
        <f>ROUND(E33*N33,5)</f>
        <v>0</v>
      </c>
      <c r="P33" s="224">
        <v>0</v>
      </c>
      <c r="Q33" s="224">
        <f>ROUND(E33*P33,5)</f>
        <v>0</v>
      </c>
      <c r="R33" s="224"/>
      <c r="S33" s="224"/>
      <c r="T33" s="225">
        <v>0.13600000000000001</v>
      </c>
      <c r="U33" s="224">
        <f>ROUND(E33*T33,2)</f>
        <v>20.18</v>
      </c>
      <c r="V33" s="214"/>
      <c r="W33" s="214"/>
      <c r="X33" s="214"/>
      <c r="Y33" s="214"/>
      <c r="Z33" s="214"/>
      <c r="AA33" s="214"/>
      <c r="AB33" s="214"/>
      <c r="AC33" s="214"/>
      <c r="AD33" s="214"/>
      <c r="AE33" s="214" t="s">
        <v>120</v>
      </c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1" x14ac:dyDescent="0.2">
      <c r="A34" s="215">
        <v>13</v>
      </c>
      <c r="B34" s="222" t="s">
        <v>156</v>
      </c>
      <c r="C34" s="267" t="s">
        <v>157</v>
      </c>
      <c r="D34" s="224" t="s">
        <v>125</v>
      </c>
      <c r="E34" s="230">
        <v>185</v>
      </c>
      <c r="F34" s="234"/>
      <c r="G34" s="235">
        <f>ROUND(E34*F34,2)</f>
        <v>0</v>
      </c>
      <c r="H34" s="234"/>
      <c r="I34" s="235">
        <f>ROUND(E34*H34,2)</f>
        <v>0</v>
      </c>
      <c r="J34" s="234"/>
      <c r="K34" s="235">
        <f>ROUND(E34*J34,2)</f>
        <v>0</v>
      </c>
      <c r="L34" s="235">
        <v>21</v>
      </c>
      <c r="M34" s="235">
        <f>G34*(1+L34/100)</f>
        <v>0</v>
      </c>
      <c r="N34" s="224">
        <v>0</v>
      </c>
      <c r="O34" s="224">
        <f>ROUND(E34*N34,5)</f>
        <v>0</v>
      </c>
      <c r="P34" s="224">
        <v>0</v>
      </c>
      <c r="Q34" s="224">
        <f>ROUND(E34*P34,5)</f>
        <v>0</v>
      </c>
      <c r="R34" s="224"/>
      <c r="S34" s="224"/>
      <c r="T34" s="225">
        <v>1.7999999999999999E-2</v>
      </c>
      <c r="U34" s="224">
        <f>ROUND(E34*T34,2)</f>
        <v>3.33</v>
      </c>
      <c r="V34" s="214"/>
      <c r="W34" s="214"/>
      <c r="X34" s="214"/>
      <c r="Y34" s="214"/>
      <c r="Z34" s="214"/>
      <c r="AA34" s="214"/>
      <c r="AB34" s="214"/>
      <c r="AC34" s="214"/>
      <c r="AD34" s="214"/>
      <c r="AE34" s="214" t="s">
        <v>120</v>
      </c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x14ac:dyDescent="0.2">
      <c r="A35" s="216" t="s">
        <v>115</v>
      </c>
      <c r="B35" s="223" t="s">
        <v>78</v>
      </c>
      <c r="C35" s="269" t="s">
        <v>79</v>
      </c>
      <c r="D35" s="227"/>
      <c r="E35" s="232"/>
      <c r="F35" s="236"/>
      <c r="G35" s="236">
        <f>SUMIF(AE36:AE40,"&lt;&gt;NOR",G36:G40)</f>
        <v>0</v>
      </c>
      <c r="H35" s="236"/>
      <c r="I35" s="236">
        <f>SUM(I36:I40)</f>
        <v>0</v>
      </c>
      <c r="J35" s="236"/>
      <c r="K35" s="236">
        <f>SUM(K36:K40)</f>
        <v>0</v>
      </c>
      <c r="L35" s="236"/>
      <c r="M35" s="236">
        <f>SUM(M36:M40)</f>
        <v>0</v>
      </c>
      <c r="N35" s="227"/>
      <c r="O35" s="227">
        <f>SUM(O36:O40)</f>
        <v>3.9000000000000005E-4</v>
      </c>
      <c r="P35" s="227"/>
      <c r="Q35" s="227">
        <f>SUM(Q36:Q40)</f>
        <v>0.71730000000000005</v>
      </c>
      <c r="R35" s="227"/>
      <c r="S35" s="227"/>
      <c r="T35" s="228"/>
      <c r="U35" s="227">
        <f>SUM(U36:U40)</f>
        <v>0.55000000000000004</v>
      </c>
      <c r="AE35" t="s">
        <v>116</v>
      </c>
    </row>
    <row r="36" spans="1:60" outlineLevel="1" x14ac:dyDescent="0.2">
      <c r="A36" s="215">
        <v>14</v>
      </c>
      <c r="B36" s="222" t="s">
        <v>158</v>
      </c>
      <c r="C36" s="267" t="s">
        <v>159</v>
      </c>
      <c r="D36" s="224" t="s">
        <v>119</v>
      </c>
      <c r="E36" s="230">
        <v>0.14849999999999999</v>
      </c>
      <c r="F36" s="234"/>
      <c r="G36" s="235">
        <f>ROUND(E36*F36,2)</f>
        <v>0</v>
      </c>
      <c r="H36" s="234"/>
      <c r="I36" s="235">
        <f>ROUND(E36*H36,2)</f>
        <v>0</v>
      </c>
      <c r="J36" s="234"/>
      <c r="K36" s="235">
        <f>ROUND(E36*J36,2)</f>
        <v>0</v>
      </c>
      <c r="L36" s="235">
        <v>21</v>
      </c>
      <c r="M36" s="235">
        <f>G36*(1+L36/100)</f>
        <v>0</v>
      </c>
      <c r="N36" s="224">
        <v>1.2800000000000001E-3</v>
      </c>
      <c r="O36" s="224">
        <f>ROUND(E36*N36,5)</f>
        <v>1.9000000000000001E-4</v>
      </c>
      <c r="P36" s="224">
        <v>1.8</v>
      </c>
      <c r="Q36" s="224">
        <f>ROUND(E36*P36,5)</f>
        <v>0.26729999999999998</v>
      </c>
      <c r="R36" s="224"/>
      <c r="S36" s="224"/>
      <c r="T36" s="225">
        <v>1.52</v>
      </c>
      <c r="U36" s="224">
        <f>ROUND(E36*T36,2)</f>
        <v>0.23</v>
      </c>
      <c r="V36" s="214"/>
      <c r="W36" s="214"/>
      <c r="X36" s="214"/>
      <c r="Y36" s="214"/>
      <c r="Z36" s="214"/>
      <c r="AA36" s="214"/>
      <c r="AB36" s="214"/>
      <c r="AC36" s="214"/>
      <c r="AD36" s="214"/>
      <c r="AE36" s="214" t="s">
        <v>120</v>
      </c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1" x14ac:dyDescent="0.2">
      <c r="A37" s="215"/>
      <c r="B37" s="222"/>
      <c r="C37" s="268" t="s">
        <v>160</v>
      </c>
      <c r="D37" s="226"/>
      <c r="E37" s="231">
        <v>4.0500000000000001E-2</v>
      </c>
      <c r="F37" s="235"/>
      <c r="G37" s="235"/>
      <c r="H37" s="235"/>
      <c r="I37" s="235"/>
      <c r="J37" s="235"/>
      <c r="K37" s="235"/>
      <c r="L37" s="235"/>
      <c r="M37" s="235"/>
      <c r="N37" s="224"/>
      <c r="O37" s="224"/>
      <c r="P37" s="224"/>
      <c r="Q37" s="224"/>
      <c r="R37" s="224"/>
      <c r="S37" s="224"/>
      <c r="T37" s="225"/>
      <c r="U37" s="224"/>
      <c r="V37" s="214"/>
      <c r="W37" s="214"/>
      <c r="X37" s="214"/>
      <c r="Y37" s="214"/>
      <c r="Z37" s="214"/>
      <c r="AA37" s="214"/>
      <c r="AB37" s="214"/>
      <c r="AC37" s="214"/>
      <c r="AD37" s="214"/>
      <c r="AE37" s="214" t="s">
        <v>122</v>
      </c>
      <c r="AF37" s="214">
        <v>0</v>
      </c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1" x14ac:dyDescent="0.2">
      <c r="A38" s="215"/>
      <c r="B38" s="222"/>
      <c r="C38" s="268" t="s">
        <v>161</v>
      </c>
      <c r="D38" s="226"/>
      <c r="E38" s="231">
        <v>0.108</v>
      </c>
      <c r="F38" s="235"/>
      <c r="G38" s="235"/>
      <c r="H38" s="235"/>
      <c r="I38" s="235"/>
      <c r="J38" s="235"/>
      <c r="K38" s="235"/>
      <c r="L38" s="235"/>
      <c r="M38" s="235"/>
      <c r="N38" s="224"/>
      <c r="O38" s="224"/>
      <c r="P38" s="224"/>
      <c r="Q38" s="224"/>
      <c r="R38" s="224"/>
      <c r="S38" s="224"/>
      <c r="T38" s="225"/>
      <c r="U38" s="224"/>
      <c r="V38" s="214"/>
      <c r="W38" s="214"/>
      <c r="X38" s="214"/>
      <c r="Y38" s="214"/>
      <c r="Z38" s="214"/>
      <c r="AA38" s="214"/>
      <c r="AB38" s="214"/>
      <c r="AC38" s="214"/>
      <c r="AD38" s="214"/>
      <c r="AE38" s="214" t="s">
        <v>122</v>
      </c>
      <c r="AF38" s="214">
        <v>0</v>
      </c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1" x14ac:dyDescent="0.2">
      <c r="A39" s="215">
        <v>15</v>
      </c>
      <c r="B39" s="222" t="s">
        <v>162</v>
      </c>
      <c r="C39" s="267" t="s">
        <v>163</v>
      </c>
      <c r="D39" s="224" t="s">
        <v>119</v>
      </c>
      <c r="E39" s="230">
        <v>0.18</v>
      </c>
      <c r="F39" s="234"/>
      <c r="G39" s="235">
        <f>ROUND(E39*F39,2)</f>
        <v>0</v>
      </c>
      <c r="H39" s="234"/>
      <c r="I39" s="235">
        <f>ROUND(E39*H39,2)</f>
        <v>0</v>
      </c>
      <c r="J39" s="234"/>
      <c r="K39" s="235">
        <f>ROUND(E39*J39,2)</f>
        <v>0</v>
      </c>
      <c r="L39" s="235">
        <v>21</v>
      </c>
      <c r="M39" s="235">
        <f>G39*(1+L39/100)</f>
        <v>0</v>
      </c>
      <c r="N39" s="224">
        <v>1.1199999999999999E-3</v>
      </c>
      <c r="O39" s="224">
        <f>ROUND(E39*N39,5)</f>
        <v>2.0000000000000001E-4</v>
      </c>
      <c r="P39" s="224">
        <v>2.5</v>
      </c>
      <c r="Q39" s="224">
        <f>ROUND(E39*P39,5)</f>
        <v>0.45</v>
      </c>
      <c r="R39" s="224"/>
      <c r="S39" s="224"/>
      <c r="T39" s="225">
        <v>1.756</v>
      </c>
      <c r="U39" s="224">
        <f>ROUND(E39*T39,2)</f>
        <v>0.32</v>
      </c>
      <c r="V39" s="214"/>
      <c r="W39" s="214"/>
      <c r="X39" s="214"/>
      <c r="Y39" s="214"/>
      <c r="Z39" s="214"/>
      <c r="AA39" s="214"/>
      <c r="AB39" s="214"/>
      <c r="AC39" s="214"/>
      <c r="AD39" s="214"/>
      <c r="AE39" s="214" t="s">
        <v>120</v>
      </c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1" x14ac:dyDescent="0.2">
      <c r="A40" s="215"/>
      <c r="B40" s="222"/>
      <c r="C40" s="268" t="s">
        <v>164</v>
      </c>
      <c r="D40" s="226"/>
      <c r="E40" s="231">
        <v>0.18</v>
      </c>
      <c r="F40" s="235"/>
      <c r="G40" s="235"/>
      <c r="H40" s="235"/>
      <c r="I40" s="235"/>
      <c r="J40" s="235"/>
      <c r="K40" s="235"/>
      <c r="L40" s="235"/>
      <c r="M40" s="235"/>
      <c r="N40" s="224"/>
      <c r="O40" s="224"/>
      <c r="P40" s="224"/>
      <c r="Q40" s="224"/>
      <c r="R40" s="224"/>
      <c r="S40" s="224"/>
      <c r="T40" s="225"/>
      <c r="U40" s="224"/>
      <c r="V40" s="214"/>
      <c r="W40" s="214"/>
      <c r="X40" s="214"/>
      <c r="Y40" s="214"/>
      <c r="Z40" s="214"/>
      <c r="AA40" s="214"/>
      <c r="AB40" s="214"/>
      <c r="AC40" s="214"/>
      <c r="AD40" s="214"/>
      <c r="AE40" s="214" t="s">
        <v>122</v>
      </c>
      <c r="AF40" s="214">
        <v>0</v>
      </c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x14ac:dyDescent="0.2">
      <c r="A41" s="216" t="s">
        <v>115</v>
      </c>
      <c r="B41" s="223" t="s">
        <v>80</v>
      </c>
      <c r="C41" s="269" t="s">
        <v>81</v>
      </c>
      <c r="D41" s="227"/>
      <c r="E41" s="232"/>
      <c r="F41" s="236"/>
      <c r="G41" s="236">
        <f>SUMIF(AE42:AE71,"&lt;&gt;NOR",G42:G71)</f>
        <v>0</v>
      </c>
      <c r="H41" s="236"/>
      <c r="I41" s="236">
        <f>SUM(I42:I71)</f>
        <v>0</v>
      </c>
      <c r="J41" s="236"/>
      <c r="K41" s="236">
        <f>SUM(K42:K71)</f>
        <v>0</v>
      </c>
      <c r="L41" s="236"/>
      <c r="M41" s="236">
        <f>SUM(M42:M71)</f>
        <v>0</v>
      </c>
      <c r="N41" s="227"/>
      <c r="O41" s="227">
        <f>SUM(O42:O71)</f>
        <v>0</v>
      </c>
      <c r="P41" s="227"/>
      <c r="Q41" s="227">
        <f>SUM(Q42:Q71)</f>
        <v>4.4141899999999996</v>
      </c>
      <c r="R41" s="227"/>
      <c r="S41" s="227"/>
      <c r="T41" s="228"/>
      <c r="U41" s="227">
        <f>SUM(U42:U71)</f>
        <v>29.800000000000004</v>
      </c>
      <c r="AE41" t="s">
        <v>116</v>
      </c>
    </row>
    <row r="42" spans="1:60" outlineLevel="1" x14ac:dyDescent="0.2">
      <c r="A42" s="215">
        <v>16</v>
      </c>
      <c r="B42" s="222" t="s">
        <v>165</v>
      </c>
      <c r="C42" s="267" t="s">
        <v>166</v>
      </c>
      <c r="D42" s="224" t="s">
        <v>167</v>
      </c>
      <c r="E42" s="230">
        <v>55</v>
      </c>
      <c r="F42" s="234"/>
      <c r="G42" s="235">
        <f>ROUND(E42*F42,2)</f>
        <v>0</v>
      </c>
      <c r="H42" s="234"/>
      <c r="I42" s="235">
        <f>ROUND(E42*H42,2)</f>
        <v>0</v>
      </c>
      <c r="J42" s="234"/>
      <c r="K42" s="235">
        <f>ROUND(E42*J42,2)</f>
        <v>0</v>
      </c>
      <c r="L42" s="235">
        <v>21</v>
      </c>
      <c r="M42" s="235">
        <f>G42*(1+L42/100)</f>
        <v>0</v>
      </c>
      <c r="N42" s="224">
        <v>0</v>
      </c>
      <c r="O42" s="224">
        <f>ROUND(E42*N42,5)</f>
        <v>0</v>
      </c>
      <c r="P42" s="224">
        <v>1E-3</v>
      </c>
      <c r="Q42" s="224">
        <f>ROUND(E42*P42,5)</f>
        <v>5.5E-2</v>
      </c>
      <c r="R42" s="224"/>
      <c r="S42" s="224"/>
      <c r="T42" s="225">
        <v>0.15</v>
      </c>
      <c r="U42" s="224">
        <f>ROUND(E42*T42,2)</f>
        <v>8.25</v>
      </c>
      <c r="V42" s="214"/>
      <c r="W42" s="214"/>
      <c r="X42" s="214"/>
      <c r="Y42" s="214"/>
      <c r="Z42" s="214"/>
      <c r="AA42" s="214"/>
      <c r="AB42" s="214"/>
      <c r="AC42" s="214"/>
      <c r="AD42" s="214"/>
      <c r="AE42" s="214" t="s">
        <v>120</v>
      </c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1" x14ac:dyDescent="0.2">
      <c r="A43" s="215"/>
      <c r="B43" s="222"/>
      <c r="C43" s="268" t="s">
        <v>168</v>
      </c>
      <c r="D43" s="226"/>
      <c r="E43" s="231"/>
      <c r="F43" s="235"/>
      <c r="G43" s="235"/>
      <c r="H43" s="235"/>
      <c r="I43" s="235"/>
      <c r="J43" s="235"/>
      <c r="K43" s="235"/>
      <c r="L43" s="235"/>
      <c r="M43" s="235"/>
      <c r="N43" s="224"/>
      <c r="O43" s="224"/>
      <c r="P43" s="224"/>
      <c r="Q43" s="224"/>
      <c r="R43" s="224"/>
      <c r="S43" s="224"/>
      <c r="T43" s="225"/>
      <c r="U43" s="224"/>
      <c r="V43" s="214"/>
      <c r="W43" s="214"/>
      <c r="X43" s="214"/>
      <c r="Y43" s="214"/>
      <c r="Z43" s="214"/>
      <c r="AA43" s="214"/>
      <c r="AB43" s="214"/>
      <c r="AC43" s="214"/>
      <c r="AD43" s="214"/>
      <c r="AE43" s="214" t="s">
        <v>122</v>
      </c>
      <c r="AF43" s="214">
        <v>0</v>
      </c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1" x14ac:dyDescent="0.2">
      <c r="A44" s="215"/>
      <c r="B44" s="222"/>
      <c r="C44" s="268" t="s">
        <v>169</v>
      </c>
      <c r="D44" s="226"/>
      <c r="E44" s="231">
        <v>30</v>
      </c>
      <c r="F44" s="235"/>
      <c r="G44" s="235"/>
      <c r="H44" s="235"/>
      <c r="I44" s="235"/>
      <c r="J44" s="235"/>
      <c r="K44" s="235"/>
      <c r="L44" s="235"/>
      <c r="M44" s="235"/>
      <c r="N44" s="224"/>
      <c r="O44" s="224"/>
      <c r="P44" s="224"/>
      <c r="Q44" s="224"/>
      <c r="R44" s="224"/>
      <c r="S44" s="224"/>
      <c r="T44" s="225"/>
      <c r="U44" s="224"/>
      <c r="V44" s="214"/>
      <c r="W44" s="214"/>
      <c r="X44" s="214"/>
      <c r="Y44" s="214"/>
      <c r="Z44" s="214"/>
      <c r="AA44" s="214"/>
      <c r="AB44" s="214"/>
      <c r="AC44" s="214"/>
      <c r="AD44" s="214"/>
      <c r="AE44" s="214" t="s">
        <v>122</v>
      </c>
      <c r="AF44" s="214">
        <v>0</v>
      </c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1" x14ac:dyDescent="0.2">
      <c r="A45" s="215"/>
      <c r="B45" s="222"/>
      <c r="C45" s="268" t="s">
        <v>170</v>
      </c>
      <c r="D45" s="226"/>
      <c r="E45" s="231">
        <v>16</v>
      </c>
      <c r="F45" s="235"/>
      <c r="G45" s="235"/>
      <c r="H45" s="235"/>
      <c r="I45" s="235"/>
      <c r="J45" s="235"/>
      <c r="K45" s="235"/>
      <c r="L45" s="235"/>
      <c r="M45" s="235"/>
      <c r="N45" s="224"/>
      <c r="O45" s="224"/>
      <c r="P45" s="224"/>
      <c r="Q45" s="224"/>
      <c r="R45" s="224"/>
      <c r="S45" s="224"/>
      <c r="T45" s="225"/>
      <c r="U45" s="224"/>
      <c r="V45" s="214"/>
      <c r="W45" s="214"/>
      <c r="X45" s="214"/>
      <c r="Y45" s="214"/>
      <c r="Z45" s="214"/>
      <c r="AA45" s="214"/>
      <c r="AB45" s="214"/>
      <c r="AC45" s="214"/>
      <c r="AD45" s="214"/>
      <c r="AE45" s="214" t="s">
        <v>122</v>
      </c>
      <c r="AF45" s="214">
        <v>0</v>
      </c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1" x14ac:dyDescent="0.2">
      <c r="A46" s="215"/>
      <c r="B46" s="222"/>
      <c r="C46" s="268" t="s">
        <v>171</v>
      </c>
      <c r="D46" s="226"/>
      <c r="E46" s="231">
        <v>6</v>
      </c>
      <c r="F46" s="235"/>
      <c r="G46" s="235"/>
      <c r="H46" s="235"/>
      <c r="I46" s="235"/>
      <c r="J46" s="235"/>
      <c r="K46" s="235"/>
      <c r="L46" s="235"/>
      <c r="M46" s="235"/>
      <c r="N46" s="224"/>
      <c r="O46" s="224"/>
      <c r="P46" s="224"/>
      <c r="Q46" s="224"/>
      <c r="R46" s="224"/>
      <c r="S46" s="224"/>
      <c r="T46" s="225"/>
      <c r="U46" s="224"/>
      <c r="V46" s="214"/>
      <c r="W46" s="214"/>
      <c r="X46" s="214"/>
      <c r="Y46" s="214"/>
      <c r="Z46" s="214"/>
      <c r="AA46" s="214"/>
      <c r="AB46" s="214"/>
      <c r="AC46" s="214"/>
      <c r="AD46" s="214"/>
      <c r="AE46" s="214" t="s">
        <v>122</v>
      </c>
      <c r="AF46" s="214">
        <v>0</v>
      </c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1" x14ac:dyDescent="0.2">
      <c r="A47" s="215"/>
      <c r="B47" s="222"/>
      <c r="C47" s="268" t="s">
        <v>172</v>
      </c>
      <c r="D47" s="226"/>
      <c r="E47" s="231">
        <v>2</v>
      </c>
      <c r="F47" s="235"/>
      <c r="G47" s="235"/>
      <c r="H47" s="235"/>
      <c r="I47" s="235"/>
      <c r="J47" s="235"/>
      <c r="K47" s="235"/>
      <c r="L47" s="235"/>
      <c r="M47" s="235"/>
      <c r="N47" s="224"/>
      <c r="O47" s="224"/>
      <c r="P47" s="224"/>
      <c r="Q47" s="224"/>
      <c r="R47" s="224"/>
      <c r="S47" s="224"/>
      <c r="T47" s="225"/>
      <c r="U47" s="224"/>
      <c r="V47" s="214"/>
      <c r="W47" s="214"/>
      <c r="X47" s="214"/>
      <c r="Y47" s="214"/>
      <c r="Z47" s="214"/>
      <c r="AA47" s="214"/>
      <c r="AB47" s="214"/>
      <c r="AC47" s="214"/>
      <c r="AD47" s="214"/>
      <c r="AE47" s="214" t="s">
        <v>122</v>
      </c>
      <c r="AF47" s="214">
        <v>0</v>
      </c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1" x14ac:dyDescent="0.2">
      <c r="A48" s="215"/>
      <c r="B48" s="222"/>
      <c r="C48" s="268" t="s">
        <v>173</v>
      </c>
      <c r="D48" s="226"/>
      <c r="E48" s="231">
        <v>1</v>
      </c>
      <c r="F48" s="235"/>
      <c r="G48" s="235"/>
      <c r="H48" s="235"/>
      <c r="I48" s="235"/>
      <c r="J48" s="235"/>
      <c r="K48" s="235"/>
      <c r="L48" s="235"/>
      <c r="M48" s="235"/>
      <c r="N48" s="224"/>
      <c r="O48" s="224"/>
      <c r="P48" s="224"/>
      <c r="Q48" s="224"/>
      <c r="R48" s="224"/>
      <c r="S48" s="224"/>
      <c r="T48" s="225"/>
      <c r="U48" s="224"/>
      <c r="V48" s="214"/>
      <c r="W48" s="214"/>
      <c r="X48" s="214"/>
      <c r="Y48" s="214"/>
      <c r="Z48" s="214"/>
      <c r="AA48" s="214"/>
      <c r="AB48" s="214"/>
      <c r="AC48" s="214"/>
      <c r="AD48" s="214"/>
      <c r="AE48" s="214" t="s">
        <v>122</v>
      </c>
      <c r="AF48" s="214">
        <v>0</v>
      </c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1" x14ac:dyDescent="0.2">
      <c r="A49" s="215">
        <v>17</v>
      </c>
      <c r="B49" s="222" t="s">
        <v>174</v>
      </c>
      <c r="C49" s="267" t="s">
        <v>175</v>
      </c>
      <c r="D49" s="224" t="s">
        <v>125</v>
      </c>
      <c r="E49" s="230">
        <v>138.69500000000002</v>
      </c>
      <c r="F49" s="234"/>
      <c r="G49" s="235">
        <f>ROUND(E49*F49,2)</f>
        <v>0</v>
      </c>
      <c r="H49" s="234"/>
      <c r="I49" s="235">
        <f>ROUND(E49*H49,2)</f>
        <v>0</v>
      </c>
      <c r="J49" s="234"/>
      <c r="K49" s="235">
        <f>ROUND(E49*J49,2)</f>
        <v>0</v>
      </c>
      <c r="L49" s="235">
        <v>21</v>
      </c>
      <c r="M49" s="235">
        <f>G49*(1+L49/100)</f>
        <v>0</v>
      </c>
      <c r="N49" s="224">
        <v>0</v>
      </c>
      <c r="O49" s="224">
        <f>ROUND(E49*N49,5)</f>
        <v>0</v>
      </c>
      <c r="P49" s="224">
        <v>2.3E-2</v>
      </c>
      <c r="Q49" s="224">
        <f>ROUND(E49*P49,5)</f>
        <v>3.1899899999999999</v>
      </c>
      <c r="R49" s="224"/>
      <c r="S49" s="224"/>
      <c r="T49" s="225">
        <v>0.08</v>
      </c>
      <c r="U49" s="224">
        <f>ROUND(E49*T49,2)</f>
        <v>11.1</v>
      </c>
      <c r="V49" s="214"/>
      <c r="W49" s="214"/>
      <c r="X49" s="214"/>
      <c r="Y49" s="214"/>
      <c r="Z49" s="214"/>
      <c r="AA49" s="214"/>
      <c r="AB49" s="214"/>
      <c r="AC49" s="214"/>
      <c r="AD49" s="214"/>
      <c r="AE49" s="214" t="s">
        <v>120</v>
      </c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1" x14ac:dyDescent="0.2">
      <c r="A50" s="215"/>
      <c r="B50" s="222"/>
      <c r="C50" s="268" t="s">
        <v>176</v>
      </c>
      <c r="D50" s="226"/>
      <c r="E50" s="231">
        <v>12.455</v>
      </c>
      <c r="F50" s="235"/>
      <c r="G50" s="235"/>
      <c r="H50" s="235"/>
      <c r="I50" s="235"/>
      <c r="J50" s="235"/>
      <c r="K50" s="235"/>
      <c r="L50" s="235"/>
      <c r="M50" s="235"/>
      <c r="N50" s="224"/>
      <c r="O50" s="224"/>
      <c r="P50" s="224"/>
      <c r="Q50" s="224"/>
      <c r="R50" s="224"/>
      <c r="S50" s="224"/>
      <c r="T50" s="225"/>
      <c r="U50" s="224"/>
      <c r="V50" s="214"/>
      <c r="W50" s="214"/>
      <c r="X50" s="214"/>
      <c r="Y50" s="214"/>
      <c r="Z50" s="214"/>
      <c r="AA50" s="214"/>
      <c r="AB50" s="214"/>
      <c r="AC50" s="214"/>
      <c r="AD50" s="214"/>
      <c r="AE50" s="214" t="s">
        <v>122</v>
      </c>
      <c r="AF50" s="214">
        <v>0</v>
      </c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1" x14ac:dyDescent="0.2">
      <c r="A51" s="215"/>
      <c r="B51" s="222"/>
      <c r="C51" s="268" t="s">
        <v>177</v>
      </c>
      <c r="D51" s="226"/>
      <c r="E51" s="231">
        <v>-0.72</v>
      </c>
      <c r="F51" s="235"/>
      <c r="G51" s="235"/>
      <c r="H51" s="235"/>
      <c r="I51" s="235"/>
      <c r="J51" s="235"/>
      <c r="K51" s="235"/>
      <c r="L51" s="235"/>
      <c r="M51" s="235"/>
      <c r="N51" s="224"/>
      <c r="O51" s="224"/>
      <c r="P51" s="224"/>
      <c r="Q51" s="224"/>
      <c r="R51" s="224"/>
      <c r="S51" s="224"/>
      <c r="T51" s="225"/>
      <c r="U51" s="224"/>
      <c r="V51" s="214"/>
      <c r="W51" s="214"/>
      <c r="X51" s="214"/>
      <c r="Y51" s="214"/>
      <c r="Z51" s="214"/>
      <c r="AA51" s="214"/>
      <c r="AB51" s="214"/>
      <c r="AC51" s="214"/>
      <c r="AD51" s="214"/>
      <c r="AE51" s="214" t="s">
        <v>122</v>
      </c>
      <c r="AF51" s="214">
        <v>0</v>
      </c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1" x14ac:dyDescent="0.2">
      <c r="A52" s="215"/>
      <c r="B52" s="222"/>
      <c r="C52" s="268" t="s">
        <v>178</v>
      </c>
      <c r="D52" s="226"/>
      <c r="E52" s="231">
        <v>0.45</v>
      </c>
      <c r="F52" s="235"/>
      <c r="G52" s="235"/>
      <c r="H52" s="235"/>
      <c r="I52" s="235"/>
      <c r="J52" s="235"/>
      <c r="K52" s="235"/>
      <c r="L52" s="235"/>
      <c r="M52" s="235"/>
      <c r="N52" s="224"/>
      <c r="O52" s="224"/>
      <c r="P52" s="224"/>
      <c r="Q52" s="224"/>
      <c r="R52" s="224"/>
      <c r="S52" s="224"/>
      <c r="T52" s="225"/>
      <c r="U52" s="224"/>
      <c r="V52" s="214"/>
      <c r="W52" s="214"/>
      <c r="X52" s="214"/>
      <c r="Y52" s="214"/>
      <c r="Z52" s="214"/>
      <c r="AA52" s="214"/>
      <c r="AB52" s="214"/>
      <c r="AC52" s="214"/>
      <c r="AD52" s="214"/>
      <c r="AE52" s="214" t="s">
        <v>122</v>
      </c>
      <c r="AF52" s="214">
        <v>0</v>
      </c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1" x14ac:dyDescent="0.2">
      <c r="A53" s="215"/>
      <c r="B53" s="222"/>
      <c r="C53" s="268" t="s">
        <v>179</v>
      </c>
      <c r="D53" s="226"/>
      <c r="E53" s="231">
        <v>14.7</v>
      </c>
      <c r="F53" s="235"/>
      <c r="G53" s="235"/>
      <c r="H53" s="235"/>
      <c r="I53" s="235"/>
      <c r="J53" s="235"/>
      <c r="K53" s="235"/>
      <c r="L53" s="235"/>
      <c r="M53" s="235"/>
      <c r="N53" s="224"/>
      <c r="O53" s="224"/>
      <c r="P53" s="224"/>
      <c r="Q53" s="224"/>
      <c r="R53" s="224"/>
      <c r="S53" s="224"/>
      <c r="T53" s="225"/>
      <c r="U53" s="224"/>
      <c r="V53" s="214"/>
      <c r="W53" s="214"/>
      <c r="X53" s="214"/>
      <c r="Y53" s="214"/>
      <c r="Z53" s="214"/>
      <c r="AA53" s="214"/>
      <c r="AB53" s="214"/>
      <c r="AC53" s="214"/>
      <c r="AD53" s="214"/>
      <c r="AE53" s="214" t="s">
        <v>122</v>
      </c>
      <c r="AF53" s="214">
        <v>0</v>
      </c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1" x14ac:dyDescent="0.2">
      <c r="A54" s="215"/>
      <c r="B54" s="222"/>
      <c r="C54" s="268" t="s">
        <v>180</v>
      </c>
      <c r="D54" s="226"/>
      <c r="E54" s="231">
        <v>40.11</v>
      </c>
      <c r="F54" s="235"/>
      <c r="G54" s="235"/>
      <c r="H54" s="235"/>
      <c r="I54" s="235"/>
      <c r="J54" s="235"/>
      <c r="K54" s="235"/>
      <c r="L54" s="235"/>
      <c r="M54" s="235"/>
      <c r="N54" s="224"/>
      <c r="O54" s="224"/>
      <c r="P54" s="224"/>
      <c r="Q54" s="224"/>
      <c r="R54" s="224"/>
      <c r="S54" s="224"/>
      <c r="T54" s="225"/>
      <c r="U54" s="224"/>
      <c r="V54" s="214"/>
      <c r="W54" s="214"/>
      <c r="X54" s="214"/>
      <c r="Y54" s="214"/>
      <c r="Z54" s="214"/>
      <c r="AA54" s="214"/>
      <c r="AB54" s="214"/>
      <c r="AC54" s="214"/>
      <c r="AD54" s="214"/>
      <c r="AE54" s="214" t="s">
        <v>122</v>
      </c>
      <c r="AF54" s="214">
        <v>0</v>
      </c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1" x14ac:dyDescent="0.2">
      <c r="A55" s="215"/>
      <c r="B55" s="222"/>
      <c r="C55" s="268" t="s">
        <v>181</v>
      </c>
      <c r="D55" s="226"/>
      <c r="E55" s="231">
        <v>-7.56</v>
      </c>
      <c r="F55" s="235"/>
      <c r="G55" s="235"/>
      <c r="H55" s="235"/>
      <c r="I55" s="235"/>
      <c r="J55" s="235"/>
      <c r="K55" s="235"/>
      <c r="L55" s="235"/>
      <c r="M55" s="235"/>
      <c r="N55" s="224"/>
      <c r="O55" s="224"/>
      <c r="P55" s="224"/>
      <c r="Q55" s="224"/>
      <c r="R55" s="224"/>
      <c r="S55" s="224"/>
      <c r="T55" s="225"/>
      <c r="U55" s="224"/>
      <c r="V55" s="214"/>
      <c r="W55" s="214"/>
      <c r="X55" s="214"/>
      <c r="Y55" s="214"/>
      <c r="Z55" s="214"/>
      <c r="AA55" s="214"/>
      <c r="AB55" s="214"/>
      <c r="AC55" s="214"/>
      <c r="AD55" s="214"/>
      <c r="AE55" s="214" t="s">
        <v>122</v>
      </c>
      <c r="AF55" s="214">
        <v>0</v>
      </c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1" x14ac:dyDescent="0.2">
      <c r="A56" s="215"/>
      <c r="B56" s="222"/>
      <c r="C56" s="268" t="s">
        <v>182</v>
      </c>
      <c r="D56" s="226"/>
      <c r="E56" s="231">
        <v>3.24</v>
      </c>
      <c r="F56" s="235"/>
      <c r="G56" s="235"/>
      <c r="H56" s="235"/>
      <c r="I56" s="235"/>
      <c r="J56" s="235"/>
      <c r="K56" s="235"/>
      <c r="L56" s="235"/>
      <c r="M56" s="235"/>
      <c r="N56" s="224"/>
      <c r="O56" s="224"/>
      <c r="P56" s="224"/>
      <c r="Q56" s="224"/>
      <c r="R56" s="224"/>
      <c r="S56" s="224"/>
      <c r="T56" s="225"/>
      <c r="U56" s="224"/>
      <c r="V56" s="214"/>
      <c r="W56" s="214"/>
      <c r="X56" s="214"/>
      <c r="Y56" s="214"/>
      <c r="Z56" s="214"/>
      <c r="AA56" s="214"/>
      <c r="AB56" s="214"/>
      <c r="AC56" s="214"/>
      <c r="AD56" s="214"/>
      <c r="AE56" s="214" t="s">
        <v>122</v>
      </c>
      <c r="AF56" s="214">
        <v>0</v>
      </c>
      <c r="AG56" s="214"/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1" x14ac:dyDescent="0.2">
      <c r="A57" s="215"/>
      <c r="B57" s="222"/>
      <c r="C57" s="268" t="s">
        <v>183</v>
      </c>
      <c r="D57" s="226"/>
      <c r="E57" s="231">
        <v>86.94</v>
      </c>
      <c r="F57" s="235"/>
      <c r="G57" s="235"/>
      <c r="H57" s="235"/>
      <c r="I57" s="235"/>
      <c r="J57" s="235"/>
      <c r="K57" s="235"/>
      <c r="L57" s="235"/>
      <c r="M57" s="235"/>
      <c r="N57" s="224"/>
      <c r="O57" s="224"/>
      <c r="P57" s="224"/>
      <c r="Q57" s="224"/>
      <c r="R57" s="224"/>
      <c r="S57" s="224"/>
      <c r="T57" s="225"/>
      <c r="U57" s="224"/>
      <c r="V57" s="214"/>
      <c r="W57" s="214"/>
      <c r="X57" s="214"/>
      <c r="Y57" s="214"/>
      <c r="Z57" s="214"/>
      <c r="AA57" s="214"/>
      <c r="AB57" s="214"/>
      <c r="AC57" s="214"/>
      <c r="AD57" s="214"/>
      <c r="AE57" s="214" t="s">
        <v>122</v>
      </c>
      <c r="AF57" s="214">
        <v>0</v>
      </c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1" x14ac:dyDescent="0.2">
      <c r="A58" s="215"/>
      <c r="B58" s="222"/>
      <c r="C58" s="268" t="s">
        <v>184</v>
      </c>
      <c r="D58" s="226"/>
      <c r="E58" s="231">
        <v>-16.32</v>
      </c>
      <c r="F58" s="235"/>
      <c r="G58" s="235"/>
      <c r="H58" s="235"/>
      <c r="I58" s="235"/>
      <c r="J58" s="235"/>
      <c r="K58" s="235"/>
      <c r="L58" s="235"/>
      <c r="M58" s="235"/>
      <c r="N58" s="224"/>
      <c r="O58" s="224"/>
      <c r="P58" s="224"/>
      <c r="Q58" s="224"/>
      <c r="R58" s="224"/>
      <c r="S58" s="224"/>
      <c r="T58" s="225"/>
      <c r="U58" s="224"/>
      <c r="V58" s="214"/>
      <c r="W58" s="214"/>
      <c r="X58" s="214"/>
      <c r="Y58" s="214"/>
      <c r="Z58" s="214"/>
      <c r="AA58" s="214"/>
      <c r="AB58" s="214"/>
      <c r="AC58" s="214"/>
      <c r="AD58" s="214"/>
      <c r="AE58" s="214" t="s">
        <v>122</v>
      </c>
      <c r="AF58" s="214">
        <v>0</v>
      </c>
      <c r="AG58" s="214"/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1" x14ac:dyDescent="0.2">
      <c r="A59" s="215"/>
      <c r="B59" s="222"/>
      <c r="C59" s="268" t="s">
        <v>185</v>
      </c>
      <c r="D59" s="226"/>
      <c r="E59" s="231">
        <v>5.4</v>
      </c>
      <c r="F59" s="235"/>
      <c r="G59" s="235"/>
      <c r="H59" s="235"/>
      <c r="I59" s="235"/>
      <c r="J59" s="235"/>
      <c r="K59" s="235"/>
      <c r="L59" s="235"/>
      <c r="M59" s="235"/>
      <c r="N59" s="224"/>
      <c r="O59" s="224"/>
      <c r="P59" s="224"/>
      <c r="Q59" s="224"/>
      <c r="R59" s="224"/>
      <c r="S59" s="224"/>
      <c r="T59" s="225"/>
      <c r="U59" s="224"/>
      <c r="V59" s="214"/>
      <c r="W59" s="214"/>
      <c r="X59" s="214"/>
      <c r="Y59" s="214"/>
      <c r="Z59" s="214"/>
      <c r="AA59" s="214"/>
      <c r="AB59" s="214"/>
      <c r="AC59" s="214"/>
      <c r="AD59" s="214"/>
      <c r="AE59" s="214" t="s">
        <v>122</v>
      </c>
      <c r="AF59" s="214">
        <v>0</v>
      </c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1" x14ac:dyDescent="0.2">
      <c r="A60" s="215">
        <v>18</v>
      </c>
      <c r="B60" s="222" t="s">
        <v>186</v>
      </c>
      <c r="C60" s="267" t="s">
        <v>187</v>
      </c>
      <c r="D60" s="224" t="s">
        <v>125</v>
      </c>
      <c r="E60" s="230">
        <v>51.621000000000002</v>
      </c>
      <c r="F60" s="234"/>
      <c r="G60" s="235">
        <f>ROUND(E60*F60,2)</f>
        <v>0</v>
      </c>
      <c r="H60" s="234"/>
      <c r="I60" s="235">
        <f>ROUND(E60*H60,2)</f>
        <v>0</v>
      </c>
      <c r="J60" s="234"/>
      <c r="K60" s="235">
        <f>ROUND(E60*J60,2)</f>
        <v>0</v>
      </c>
      <c r="L60" s="235">
        <v>21</v>
      </c>
      <c r="M60" s="235">
        <f>G60*(1+L60/100)</f>
        <v>0</v>
      </c>
      <c r="N60" s="224">
        <v>0</v>
      </c>
      <c r="O60" s="224">
        <f>ROUND(E60*N60,5)</f>
        <v>0</v>
      </c>
      <c r="P60" s="224">
        <v>8.0000000000000002E-3</v>
      </c>
      <c r="Q60" s="224">
        <f>ROUND(E60*P60,5)</f>
        <v>0.41297</v>
      </c>
      <c r="R60" s="224"/>
      <c r="S60" s="224"/>
      <c r="T60" s="225">
        <v>0.03</v>
      </c>
      <c r="U60" s="224">
        <f>ROUND(E60*T60,2)</f>
        <v>1.55</v>
      </c>
      <c r="V60" s="214"/>
      <c r="W60" s="214"/>
      <c r="X60" s="214"/>
      <c r="Y60" s="214"/>
      <c r="Z60" s="214"/>
      <c r="AA60" s="214"/>
      <c r="AB60" s="214"/>
      <c r="AC60" s="214"/>
      <c r="AD60" s="214"/>
      <c r="AE60" s="214" t="s">
        <v>120</v>
      </c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1" x14ac:dyDescent="0.2">
      <c r="A61" s="215"/>
      <c r="B61" s="222"/>
      <c r="C61" s="268" t="s">
        <v>188</v>
      </c>
      <c r="D61" s="226"/>
      <c r="E61" s="231">
        <v>30.951000000000001</v>
      </c>
      <c r="F61" s="235"/>
      <c r="G61" s="235"/>
      <c r="H61" s="235"/>
      <c r="I61" s="235"/>
      <c r="J61" s="235"/>
      <c r="K61" s="235"/>
      <c r="L61" s="235"/>
      <c r="M61" s="235"/>
      <c r="N61" s="224"/>
      <c r="O61" s="224"/>
      <c r="P61" s="224"/>
      <c r="Q61" s="224"/>
      <c r="R61" s="224"/>
      <c r="S61" s="224"/>
      <c r="T61" s="225"/>
      <c r="U61" s="224"/>
      <c r="V61" s="214"/>
      <c r="W61" s="214"/>
      <c r="X61" s="214"/>
      <c r="Y61" s="214"/>
      <c r="Z61" s="214"/>
      <c r="AA61" s="214"/>
      <c r="AB61" s="214"/>
      <c r="AC61" s="214"/>
      <c r="AD61" s="214"/>
      <c r="AE61" s="214" t="s">
        <v>122</v>
      </c>
      <c r="AF61" s="214">
        <v>0</v>
      </c>
      <c r="AG61" s="214"/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1" x14ac:dyDescent="0.2">
      <c r="A62" s="215"/>
      <c r="B62" s="222"/>
      <c r="C62" s="268" t="s">
        <v>189</v>
      </c>
      <c r="D62" s="226"/>
      <c r="E62" s="231">
        <v>20.67</v>
      </c>
      <c r="F62" s="235"/>
      <c r="G62" s="235"/>
      <c r="H62" s="235"/>
      <c r="I62" s="235"/>
      <c r="J62" s="235"/>
      <c r="K62" s="235"/>
      <c r="L62" s="235"/>
      <c r="M62" s="235"/>
      <c r="N62" s="224"/>
      <c r="O62" s="224"/>
      <c r="P62" s="224"/>
      <c r="Q62" s="224"/>
      <c r="R62" s="224"/>
      <c r="S62" s="224"/>
      <c r="T62" s="225"/>
      <c r="U62" s="224"/>
      <c r="V62" s="214"/>
      <c r="W62" s="214"/>
      <c r="X62" s="214"/>
      <c r="Y62" s="214"/>
      <c r="Z62" s="214"/>
      <c r="AA62" s="214"/>
      <c r="AB62" s="214"/>
      <c r="AC62" s="214"/>
      <c r="AD62" s="214"/>
      <c r="AE62" s="214" t="s">
        <v>122</v>
      </c>
      <c r="AF62" s="214">
        <v>0</v>
      </c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1" x14ac:dyDescent="0.2">
      <c r="A63" s="215">
        <v>19</v>
      </c>
      <c r="B63" s="222" t="s">
        <v>190</v>
      </c>
      <c r="C63" s="267" t="s">
        <v>191</v>
      </c>
      <c r="D63" s="224" t="s">
        <v>125</v>
      </c>
      <c r="E63" s="230">
        <v>12.817499999999999</v>
      </c>
      <c r="F63" s="234"/>
      <c r="G63" s="235">
        <f>ROUND(E63*F63,2)</f>
        <v>0</v>
      </c>
      <c r="H63" s="234"/>
      <c r="I63" s="235">
        <f>ROUND(E63*H63,2)</f>
        <v>0</v>
      </c>
      <c r="J63" s="234"/>
      <c r="K63" s="235">
        <f>ROUND(E63*J63,2)</f>
        <v>0</v>
      </c>
      <c r="L63" s="235">
        <v>21</v>
      </c>
      <c r="M63" s="235">
        <f>G63*(1+L63/100)</f>
        <v>0</v>
      </c>
      <c r="N63" s="224">
        <v>0</v>
      </c>
      <c r="O63" s="224">
        <f>ROUND(E63*N63,5)</f>
        <v>0</v>
      </c>
      <c r="P63" s="224">
        <v>5.8999999999999997E-2</v>
      </c>
      <c r="Q63" s="224">
        <f>ROUND(E63*P63,5)</f>
        <v>0.75622999999999996</v>
      </c>
      <c r="R63" s="224"/>
      <c r="S63" s="224"/>
      <c r="T63" s="225">
        <v>0.2</v>
      </c>
      <c r="U63" s="224">
        <f>ROUND(E63*T63,2)</f>
        <v>2.56</v>
      </c>
      <c r="V63" s="214"/>
      <c r="W63" s="214"/>
      <c r="X63" s="214"/>
      <c r="Y63" s="214"/>
      <c r="Z63" s="214"/>
      <c r="AA63" s="214"/>
      <c r="AB63" s="214"/>
      <c r="AC63" s="214"/>
      <c r="AD63" s="214"/>
      <c r="AE63" s="214" t="s">
        <v>120</v>
      </c>
      <c r="AF63" s="214"/>
      <c r="AG63" s="214"/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1" x14ac:dyDescent="0.2">
      <c r="A64" s="215"/>
      <c r="B64" s="222"/>
      <c r="C64" s="268" t="s">
        <v>192</v>
      </c>
      <c r="D64" s="226"/>
      <c r="E64" s="231"/>
      <c r="F64" s="235"/>
      <c r="G64" s="235"/>
      <c r="H64" s="235"/>
      <c r="I64" s="235"/>
      <c r="J64" s="235"/>
      <c r="K64" s="235"/>
      <c r="L64" s="235"/>
      <c r="M64" s="235"/>
      <c r="N64" s="224"/>
      <c r="O64" s="224"/>
      <c r="P64" s="224"/>
      <c r="Q64" s="224"/>
      <c r="R64" s="224"/>
      <c r="S64" s="224"/>
      <c r="T64" s="225"/>
      <c r="U64" s="224"/>
      <c r="V64" s="214"/>
      <c r="W64" s="214"/>
      <c r="X64" s="214"/>
      <c r="Y64" s="214"/>
      <c r="Z64" s="214"/>
      <c r="AA64" s="214"/>
      <c r="AB64" s="214"/>
      <c r="AC64" s="214"/>
      <c r="AD64" s="214"/>
      <c r="AE64" s="214" t="s">
        <v>122</v>
      </c>
      <c r="AF64" s="214">
        <v>0</v>
      </c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1" x14ac:dyDescent="0.2">
      <c r="A65" s="215"/>
      <c r="B65" s="222"/>
      <c r="C65" s="268" t="s">
        <v>193</v>
      </c>
      <c r="D65" s="226"/>
      <c r="E65" s="231">
        <v>1.4325000000000001</v>
      </c>
      <c r="F65" s="235"/>
      <c r="G65" s="235"/>
      <c r="H65" s="235"/>
      <c r="I65" s="235"/>
      <c r="J65" s="235"/>
      <c r="K65" s="235"/>
      <c r="L65" s="235"/>
      <c r="M65" s="235"/>
      <c r="N65" s="224"/>
      <c r="O65" s="224"/>
      <c r="P65" s="224"/>
      <c r="Q65" s="224"/>
      <c r="R65" s="224"/>
      <c r="S65" s="224"/>
      <c r="T65" s="225"/>
      <c r="U65" s="224"/>
      <c r="V65" s="214"/>
      <c r="W65" s="214"/>
      <c r="X65" s="214"/>
      <c r="Y65" s="214"/>
      <c r="Z65" s="214"/>
      <c r="AA65" s="214"/>
      <c r="AB65" s="214"/>
      <c r="AC65" s="214"/>
      <c r="AD65" s="214"/>
      <c r="AE65" s="214" t="s">
        <v>122</v>
      </c>
      <c r="AF65" s="214">
        <v>0</v>
      </c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1" x14ac:dyDescent="0.2">
      <c r="A66" s="215"/>
      <c r="B66" s="222"/>
      <c r="C66" s="268" t="s">
        <v>194</v>
      </c>
      <c r="D66" s="226"/>
      <c r="E66" s="231">
        <v>11.385</v>
      </c>
      <c r="F66" s="235"/>
      <c r="G66" s="235"/>
      <c r="H66" s="235"/>
      <c r="I66" s="235"/>
      <c r="J66" s="235"/>
      <c r="K66" s="235"/>
      <c r="L66" s="235"/>
      <c r="M66" s="235"/>
      <c r="N66" s="224"/>
      <c r="O66" s="224"/>
      <c r="P66" s="224"/>
      <c r="Q66" s="224"/>
      <c r="R66" s="224"/>
      <c r="S66" s="224"/>
      <c r="T66" s="225"/>
      <c r="U66" s="224"/>
      <c r="V66" s="214"/>
      <c r="W66" s="214"/>
      <c r="X66" s="214"/>
      <c r="Y66" s="214"/>
      <c r="Z66" s="214"/>
      <c r="AA66" s="214"/>
      <c r="AB66" s="214"/>
      <c r="AC66" s="214"/>
      <c r="AD66" s="214"/>
      <c r="AE66" s="214" t="s">
        <v>122</v>
      </c>
      <c r="AF66" s="214">
        <v>0</v>
      </c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1" x14ac:dyDescent="0.2">
      <c r="A67" s="215">
        <v>20</v>
      </c>
      <c r="B67" s="222" t="s">
        <v>195</v>
      </c>
      <c r="C67" s="267" t="s">
        <v>196</v>
      </c>
      <c r="D67" s="224" t="s">
        <v>197</v>
      </c>
      <c r="E67" s="230">
        <v>4.43</v>
      </c>
      <c r="F67" s="234"/>
      <c r="G67" s="235">
        <f>ROUND(E67*F67,2)</f>
        <v>0</v>
      </c>
      <c r="H67" s="234"/>
      <c r="I67" s="235">
        <f>ROUND(E67*H67,2)</f>
        <v>0</v>
      </c>
      <c r="J67" s="234"/>
      <c r="K67" s="235">
        <f>ROUND(E67*J67,2)</f>
        <v>0</v>
      </c>
      <c r="L67" s="235">
        <v>21</v>
      </c>
      <c r="M67" s="235">
        <f>G67*(1+L67/100)</f>
        <v>0</v>
      </c>
      <c r="N67" s="224">
        <v>0</v>
      </c>
      <c r="O67" s="224">
        <f>ROUND(E67*N67,5)</f>
        <v>0</v>
      </c>
      <c r="P67" s="224">
        <v>0</v>
      </c>
      <c r="Q67" s="224">
        <f>ROUND(E67*P67,5)</f>
        <v>0</v>
      </c>
      <c r="R67" s="224"/>
      <c r="S67" s="224"/>
      <c r="T67" s="225">
        <v>0.49</v>
      </c>
      <c r="U67" s="224">
        <f>ROUND(E67*T67,2)</f>
        <v>2.17</v>
      </c>
      <c r="V67" s="214"/>
      <c r="W67" s="214"/>
      <c r="X67" s="214"/>
      <c r="Y67" s="214"/>
      <c r="Z67" s="214"/>
      <c r="AA67" s="214"/>
      <c r="AB67" s="214"/>
      <c r="AC67" s="214"/>
      <c r="AD67" s="214"/>
      <c r="AE67" s="214" t="s">
        <v>120</v>
      </c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1" x14ac:dyDescent="0.2">
      <c r="A68" s="215">
        <v>21</v>
      </c>
      <c r="B68" s="222" t="s">
        <v>198</v>
      </c>
      <c r="C68" s="267" t="s">
        <v>199</v>
      </c>
      <c r="D68" s="224" t="s">
        <v>197</v>
      </c>
      <c r="E68" s="230">
        <v>101.88999999999999</v>
      </c>
      <c r="F68" s="234"/>
      <c r="G68" s="235">
        <f>ROUND(E68*F68,2)</f>
        <v>0</v>
      </c>
      <c r="H68" s="234"/>
      <c r="I68" s="235">
        <f>ROUND(E68*H68,2)</f>
        <v>0</v>
      </c>
      <c r="J68" s="234"/>
      <c r="K68" s="235">
        <f>ROUND(E68*J68,2)</f>
        <v>0</v>
      </c>
      <c r="L68" s="235">
        <v>21</v>
      </c>
      <c r="M68" s="235">
        <f>G68*(1+L68/100)</f>
        <v>0</v>
      </c>
      <c r="N68" s="224">
        <v>0</v>
      </c>
      <c r="O68" s="224">
        <f>ROUND(E68*N68,5)</f>
        <v>0</v>
      </c>
      <c r="P68" s="224">
        <v>0</v>
      </c>
      <c r="Q68" s="224">
        <f>ROUND(E68*P68,5)</f>
        <v>0</v>
      </c>
      <c r="R68" s="224"/>
      <c r="S68" s="224"/>
      <c r="T68" s="225">
        <v>0</v>
      </c>
      <c r="U68" s="224">
        <f>ROUND(E68*T68,2)</f>
        <v>0</v>
      </c>
      <c r="V68" s="214"/>
      <c r="W68" s="214"/>
      <c r="X68" s="214"/>
      <c r="Y68" s="214"/>
      <c r="Z68" s="214"/>
      <c r="AA68" s="214"/>
      <c r="AB68" s="214"/>
      <c r="AC68" s="214"/>
      <c r="AD68" s="214"/>
      <c r="AE68" s="214" t="s">
        <v>120</v>
      </c>
      <c r="AF68" s="214"/>
      <c r="AG68" s="214"/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1" x14ac:dyDescent="0.2">
      <c r="A69" s="215"/>
      <c r="B69" s="222"/>
      <c r="C69" s="268" t="s">
        <v>200</v>
      </c>
      <c r="D69" s="226"/>
      <c r="E69" s="231">
        <v>101.89</v>
      </c>
      <c r="F69" s="235"/>
      <c r="G69" s="235"/>
      <c r="H69" s="235"/>
      <c r="I69" s="235"/>
      <c r="J69" s="235"/>
      <c r="K69" s="235"/>
      <c r="L69" s="235"/>
      <c r="M69" s="235"/>
      <c r="N69" s="224"/>
      <c r="O69" s="224"/>
      <c r="P69" s="224"/>
      <c r="Q69" s="224"/>
      <c r="R69" s="224"/>
      <c r="S69" s="224"/>
      <c r="T69" s="225"/>
      <c r="U69" s="224"/>
      <c r="V69" s="214"/>
      <c r="W69" s="214"/>
      <c r="X69" s="214"/>
      <c r="Y69" s="214"/>
      <c r="Z69" s="214"/>
      <c r="AA69" s="214"/>
      <c r="AB69" s="214"/>
      <c r="AC69" s="214"/>
      <c r="AD69" s="214"/>
      <c r="AE69" s="214" t="s">
        <v>122</v>
      </c>
      <c r="AF69" s="214">
        <v>0</v>
      </c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1" x14ac:dyDescent="0.2">
      <c r="A70" s="215">
        <v>22</v>
      </c>
      <c r="B70" s="222" t="s">
        <v>201</v>
      </c>
      <c r="C70" s="267" t="s">
        <v>202</v>
      </c>
      <c r="D70" s="224" t="s">
        <v>197</v>
      </c>
      <c r="E70" s="230">
        <v>4.43</v>
      </c>
      <c r="F70" s="234"/>
      <c r="G70" s="235">
        <f>ROUND(E70*F70,2)</f>
        <v>0</v>
      </c>
      <c r="H70" s="234"/>
      <c r="I70" s="235">
        <f>ROUND(E70*H70,2)</f>
        <v>0</v>
      </c>
      <c r="J70" s="234"/>
      <c r="K70" s="235">
        <f>ROUND(E70*J70,2)</f>
        <v>0</v>
      </c>
      <c r="L70" s="235">
        <v>21</v>
      </c>
      <c r="M70" s="235">
        <f>G70*(1+L70/100)</f>
        <v>0</v>
      </c>
      <c r="N70" s="224">
        <v>0</v>
      </c>
      <c r="O70" s="224">
        <f>ROUND(E70*N70,5)</f>
        <v>0</v>
      </c>
      <c r="P70" s="224">
        <v>0</v>
      </c>
      <c r="Q70" s="224">
        <f>ROUND(E70*P70,5)</f>
        <v>0</v>
      </c>
      <c r="R70" s="224"/>
      <c r="S70" s="224"/>
      <c r="T70" s="225">
        <v>0.94199999999999995</v>
      </c>
      <c r="U70" s="224">
        <f>ROUND(E70*T70,2)</f>
        <v>4.17</v>
      </c>
      <c r="V70" s="214"/>
      <c r="W70" s="214"/>
      <c r="X70" s="214"/>
      <c r="Y70" s="214"/>
      <c r="Z70" s="214"/>
      <c r="AA70" s="214"/>
      <c r="AB70" s="214"/>
      <c r="AC70" s="214"/>
      <c r="AD70" s="214"/>
      <c r="AE70" s="214" t="s">
        <v>120</v>
      </c>
      <c r="AF70" s="214"/>
      <c r="AG70" s="214"/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1" x14ac:dyDescent="0.2">
      <c r="A71" s="215">
        <v>23</v>
      </c>
      <c r="B71" s="222" t="s">
        <v>203</v>
      </c>
      <c r="C71" s="267" t="s">
        <v>204</v>
      </c>
      <c r="D71" s="224" t="s">
        <v>197</v>
      </c>
      <c r="E71" s="230">
        <v>4.43</v>
      </c>
      <c r="F71" s="234"/>
      <c r="G71" s="235">
        <f>ROUND(E71*F71,2)</f>
        <v>0</v>
      </c>
      <c r="H71" s="234"/>
      <c r="I71" s="235">
        <f>ROUND(E71*H71,2)</f>
        <v>0</v>
      </c>
      <c r="J71" s="234"/>
      <c r="K71" s="235">
        <f>ROUND(E71*J71,2)</f>
        <v>0</v>
      </c>
      <c r="L71" s="235">
        <v>21</v>
      </c>
      <c r="M71" s="235">
        <f>G71*(1+L71/100)</f>
        <v>0</v>
      </c>
      <c r="N71" s="224">
        <v>0</v>
      </c>
      <c r="O71" s="224">
        <f>ROUND(E71*N71,5)</f>
        <v>0</v>
      </c>
      <c r="P71" s="224">
        <v>0</v>
      </c>
      <c r="Q71" s="224">
        <f>ROUND(E71*P71,5)</f>
        <v>0</v>
      </c>
      <c r="R71" s="224"/>
      <c r="S71" s="224"/>
      <c r="T71" s="225">
        <v>0</v>
      </c>
      <c r="U71" s="224">
        <f>ROUND(E71*T71,2)</f>
        <v>0</v>
      </c>
      <c r="V71" s="214"/>
      <c r="W71" s="214"/>
      <c r="X71" s="214"/>
      <c r="Y71" s="214"/>
      <c r="Z71" s="214"/>
      <c r="AA71" s="214"/>
      <c r="AB71" s="214"/>
      <c r="AC71" s="214"/>
      <c r="AD71" s="214"/>
      <c r="AE71" s="214" t="s">
        <v>120</v>
      </c>
      <c r="AF71" s="214"/>
      <c r="AG71" s="214"/>
      <c r="AH71" s="214"/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x14ac:dyDescent="0.2">
      <c r="A72" s="216" t="s">
        <v>115</v>
      </c>
      <c r="B72" s="223" t="s">
        <v>82</v>
      </c>
      <c r="C72" s="269" t="s">
        <v>83</v>
      </c>
      <c r="D72" s="227"/>
      <c r="E72" s="232"/>
      <c r="F72" s="236"/>
      <c r="G72" s="236">
        <f>SUMIF(AE73:AE74,"&lt;&gt;NOR",G73:G74)</f>
        <v>0</v>
      </c>
      <c r="H72" s="236"/>
      <c r="I72" s="236">
        <f>SUM(I73:I74)</f>
        <v>0</v>
      </c>
      <c r="J72" s="236"/>
      <c r="K72" s="236">
        <f>SUM(K73:K74)</f>
        <v>0</v>
      </c>
      <c r="L72" s="236"/>
      <c r="M72" s="236">
        <f>SUM(M73:M74)</f>
        <v>0</v>
      </c>
      <c r="N72" s="227"/>
      <c r="O72" s="227">
        <f>SUM(O73:O74)</f>
        <v>0</v>
      </c>
      <c r="P72" s="227"/>
      <c r="Q72" s="227">
        <f>SUM(Q73:Q74)</f>
        <v>0</v>
      </c>
      <c r="R72" s="227"/>
      <c r="S72" s="227"/>
      <c r="T72" s="228"/>
      <c r="U72" s="227">
        <f>SUM(U73:U74)</f>
        <v>16.84</v>
      </c>
      <c r="AE72" t="s">
        <v>116</v>
      </c>
    </row>
    <row r="73" spans="1:60" outlineLevel="1" x14ac:dyDescent="0.2">
      <c r="A73" s="215">
        <v>24</v>
      </c>
      <c r="B73" s="222" t="s">
        <v>205</v>
      </c>
      <c r="C73" s="267" t="s">
        <v>206</v>
      </c>
      <c r="D73" s="224" t="s">
        <v>197</v>
      </c>
      <c r="E73" s="230">
        <v>8.9</v>
      </c>
      <c r="F73" s="234"/>
      <c r="G73" s="235">
        <f>ROUND(E73*F73,2)</f>
        <v>0</v>
      </c>
      <c r="H73" s="234"/>
      <c r="I73" s="235">
        <f>ROUND(E73*H73,2)</f>
        <v>0</v>
      </c>
      <c r="J73" s="234"/>
      <c r="K73" s="235">
        <f>ROUND(E73*J73,2)</f>
        <v>0</v>
      </c>
      <c r="L73" s="235">
        <v>21</v>
      </c>
      <c r="M73" s="235">
        <f>G73*(1+L73/100)</f>
        <v>0</v>
      </c>
      <c r="N73" s="224">
        <v>0</v>
      </c>
      <c r="O73" s="224">
        <f>ROUND(E73*N73,5)</f>
        <v>0</v>
      </c>
      <c r="P73" s="224">
        <v>0</v>
      </c>
      <c r="Q73" s="224">
        <f>ROUND(E73*P73,5)</f>
        <v>0</v>
      </c>
      <c r="R73" s="224"/>
      <c r="S73" s="224"/>
      <c r="T73" s="225">
        <v>1.8919999999999999</v>
      </c>
      <c r="U73" s="224">
        <f>ROUND(E73*T73,2)</f>
        <v>16.84</v>
      </c>
      <c r="V73" s="214"/>
      <c r="W73" s="214"/>
      <c r="X73" s="214"/>
      <c r="Y73" s="214"/>
      <c r="Z73" s="214"/>
      <c r="AA73" s="214"/>
      <c r="AB73" s="214"/>
      <c r="AC73" s="214"/>
      <c r="AD73" s="214"/>
      <c r="AE73" s="214" t="s">
        <v>120</v>
      </c>
      <c r="AF73" s="214"/>
      <c r="AG73" s="214"/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1" x14ac:dyDescent="0.2">
      <c r="A74" s="215"/>
      <c r="B74" s="222"/>
      <c r="C74" s="268" t="s">
        <v>207</v>
      </c>
      <c r="D74" s="226"/>
      <c r="E74" s="231">
        <v>8.9</v>
      </c>
      <c r="F74" s="235"/>
      <c r="G74" s="235"/>
      <c r="H74" s="235"/>
      <c r="I74" s="235"/>
      <c r="J74" s="235"/>
      <c r="K74" s="235"/>
      <c r="L74" s="235"/>
      <c r="M74" s="235"/>
      <c r="N74" s="224"/>
      <c r="O74" s="224"/>
      <c r="P74" s="224"/>
      <c r="Q74" s="224"/>
      <c r="R74" s="224"/>
      <c r="S74" s="224"/>
      <c r="T74" s="225"/>
      <c r="U74" s="224"/>
      <c r="V74" s="214"/>
      <c r="W74" s="214"/>
      <c r="X74" s="214"/>
      <c r="Y74" s="214"/>
      <c r="Z74" s="214"/>
      <c r="AA74" s="214"/>
      <c r="AB74" s="214"/>
      <c r="AC74" s="214"/>
      <c r="AD74" s="214"/>
      <c r="AE74" s="214" t="s">
        <v>122</v>
      </c>
      <c r="AF74" s="214">
        <v>0</v>
      </c>
      <c r="AG74" s="214"/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x14ac:dyDescent="0.2">
      <c r="A75" s="216" t="s">
        <v>115</v>
      </c>
      <c r="B75" s="223" t="s">
        <v>84</v>
      </c>
      <c r="C75" s="269" t="s">
        <v>85</v>
      </c>
      <c r="D75" s="227"/>
      <c r="E75" s="232"/>
      <c r="F75" s="236"/>
      <c r="G75" s="236">
        <f>SUMIF(AE76:AE80,"&lt;&gt;NOR",G76:G80)</f>
        <v>0</v>
      </c>
      <c r="H75" s="236"/>
      <c r="I75" s="236">
        <f>SUM(I76:I80)</f>
        <v>0</v>
      </c>
      <c r="J75" s="236"/>
      <c r="K75" s="236">
        <f>SUM(K76:K80)</f>
        <v>0</v>
      </c>
      <c r="L75" s="236"/>
      <c r="M75" s="236">
        <f>SUM(M76:M80)</f>
        <v>0</v>
      </c>
      <c r="N75" s="227"/>
      <c r="O75" s="227">
        <f>SUM(O76:O80)</f>
        <v>1.315E-2</v>
      </c>
      <c r="P75" s="227"/>
      <c r="Q75" s="227">
        <f>SUM(Q76:Q80)</f>
        <v>2.35E-2</v>
      </c>
      <c r="R75" s="227"/>
      <c r="S75" s="227"/>
      <c r="T75" s="228"/>
      <c r="U75" s="227">
        <f>SUM(U76:U80)</f>
        <v>6.25</v>
      </c>
      <c r="AE75" t="s">
        <v>116</v>
      </c>
    </row>
    <row r="76" spans="1:60" outlineLevel="1" x14ac:dyDescent="0.2">
      <c r="A76" s="215">
        <v>25</v>
      </c>
      <c r="B76" s="222" t="s">
        <v>208</v>
      </c>
      <c r="C76" s="267" t="s">
        <v>209</v>
      </c>
      <c r="D76" s="224" t="s">
        <v>210</v>
      </c>
      <c r="E76" s="230">
        <v>7.5</v>
      </c>
      <c r="F76" s="234"/>
      <c r="G76" s="235">
        <f>ROUND(E76*F76,2)</f>
        <v>0</v>
      </c>
      <c r="H76" s="234"/>
      <c r="I76" s="235">
        <f>ROUND(E76*H76,2)</f>
        <v>0</v>
      </c>
      <c r="J76" s="234"/>
      <c r="K76" s="235">
        <f>ROUND(E76*J76,2)</f>
        <v>0</v>
      </c>
      <c r="L76" s="235">
        <v>21</v>
      </c>
      <c r="M76" s="235">
        <f>G76*(1+L76/100)</f>
        <v>0</v>
      </c>
      <c r="N76" s="224">
        <v>1.67E-3</v>
      </c>
      <c r="O76" s="224">
        <f>ROUND(E76*N76,5)</f>
        <v>1.2529999999999999E-2</v>
      </c>
      <c r="P76" s="224">
        <v>0</v>
      </c>
      <c r="Q76" s="224">
        <f>ROUND(E76*P76,5)</f>
        <v>0</v>
      </c>
      <c r="R76" s="224"/>
      <c r="S76" s="224"/>
      <c r="T76" s="225">
        <v>0.45500000000000002</v>
      </c>
      <c r="U76" s="224">
        <f>ROUND(E76*T76,2)</f>
        <v>3.41</v>
      </c>
      <c r="V76" s="214"/>
      <c r="W76" s="214"/>
      <c r="X76" s="214"/>
      <c r="Y76" s="214"/>
      <c r="Z76" s="214"/>
      <c r="AA76" s="214"/>
      <c r="AB76" s="214"/>
      <c r="AC76" s="214"/>
      <c r="AD76" s="214"/>
      <c r="AE76" s="214" t="s">
        <v>120</v>
      </c>
      <c r="AF76" s="214"/>
      <c r="AG76" s="214"/>
      <c r="AH76" s="214"/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1" x14ac:dyDescent="0.2">
      <c r="A77" s="215">
        <v>26</v>
      </c>
      <c r="B77" s="222" t="s">
        <v>211</v>
      </c>
      <c r="C77" s="267" t="s">
        <v>212</v>
      </c>
      <c r="D77" s="224" t="s">
        <v>210</v>
      </c>
      <c r="E77" s="230">
        <v>10.4</v>
      </c>
      <c r="F77" s="234"/>
      <c r="G77" s="235">
        <f>ROUND(E77*F77,2)</f>
        <v>0</v>
      </c>
      <c r="H77" s="234"/>
      <c r="I77" s="235">
        <f>ROUND(E77*H77,2)</f>
        <v>0</v>
      </c>
      <c r="J77" s="234"/>
      <c r="K77" s="235">
        <f>ROUND(E77*J77,2)</f>
        <v>0</v>
      </c>
      <c r="L77" s="235">
        <v>21</v>
      </c>
      <c r="M77" s="235">
        <f>G77*(1+L77/100)</f>
        <v>0</v>
      </c>
      <c r="N77" s="224">
        <v>0</v>
      </c>
      <c r="O77" s="224">
        <f>ROUND(E77*N77,5)</f>
        <v>0</v>
      </c>
      <c r="P77" s="224">
        <v>2.2599999999999999E-3</v>
      </c>
      <c r="Q77" s="224">
        <f>ROUND(E77*P77,5)</f>
        <v>2.35E-2</v>
      </c>
      <c r="R77" s="224"/>
      <c r="S77" s="224"/>
      <c r="T77" s="225">
        <v>0.05</v>
      </c>
      <c r="U77" s="224">
        <f>ROUND(E77*T77,2)</f>
        <v>0.52</v>
      </c>
      <c r="V77" s="214"/>
      <c r="W77" s="214"/>
      <c r="X77" s="214"/>
      <c r="Y77" s="214"/>
      <c r="Z77" s="214"/>
      <c r="AA77" s="214"/>
      <c r="AB77" s="214"/>
      <c r="AC77" s="214"/>
      <c r="AD77" s="214"/>
      <c r="AE77" s="214" t="s">
        <v>120</v>
      </c>
      <c r="AF77" s="214"/>
      <c r="AG77" s="214"/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1" x14ac:dyDescent="0.2">
      <c r="A78" s="215"/>
      <c r="B78" s="222"/>
      <c r="C78" s="268" t="s">
        <v>213</v>
      </c>
      <c r="D78" s="226"/>
      <c r="E78" s="231">
        <v>10.4</v>
      </c>
      <c r="F78" s="235"/>
      <c r="G78" s="235"/>
      <c r="H78" s="235"/>
      <c r="I78" s="235"/>
      <c r="J78" s="235"/>
      <c r="K78" s="235"/>
      <c r="L78" s="235"/>
      <c r="M78" s="235"/>
      <c r="N78" s="224"/>
      <c r="O78" s="224"/>
      <c r="P78" s="224"/>
      <c r="Q78" s="224"/>
      <c r="R78" s="224"/>
      <c r="S78" s="224"/>
      <c r="T78" s="225"/>
      <c r="U78" s="224"/>
      <c r="V78" s="214"/>
      <c r="W78" s="214"/>
      <c r="X78" s="214"/>
      <c r="Y78" s="214"/>
      <c r="Z78" s="214"/>
      <c r="AA78" s="214"/>
      <c r="AB78" s="214"/>
      <c r="AC78" s="214"/>
      <c r="AD78" s="214"/>
      <c r="AE78" s="214" t="s">
        <v>122</v>
      </c>
      <c r="AF78" s="214">
        <v>0</v>
      </c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1" x14ac:dyDescent="0.2">
      <c r="A79" s="215">
        <v>27</v>
      </c>
      <c r="B79" s="222" t="s">
        <v>214</v>
      </c>
      <c r="C79" s="267" t="s">
        <v>215</v>
      </c>
      <c r="D79" s="224" t="s">
        <v>210</v>
      </c>
      <c r="E79" s="230">
        <v>10.4</v>
      </c>
      <c r="F79" s="234"/>
      <c r="G79" s="235">
        <f>ROUND(E79*F79,2)</f>
        <v>0</v>
      </c>
      <c r="H79" s="234"/>
      <c r="I79" s="235">
        <f>ROUND(E79*H79,2)</f>
        <v>0</v>
      </c>
      <c r="J79" s="234"/>
      <c r="K79" s="235">
        <f>ROUND(E79*J79,2)</f>
        <v>0</v>
      </c>
      <c r="L79" s="235">
        <v>21</v>
      </c>
      <c r="M79" s="235">
        <f>G79*(1+L79/100)</f>
        <v>0</v>
      </c>
      <c r="N79" s="224">
        <v>6.0000000000000002E-5</v>
      </c>
      <c r="O79" s="224">
        <f>ROUND(E79*N79,5)</f>
        <v>6.2E-4</v>
      </c>
      <c r="P79" s="224">
        <v>0</v>
      </c>
      <c r="Q79" s="224">
        <f>ROUND(E79*P79,5)</f>
        <v>0</v>
      </c>
      <c r="R79" s="224"/>
      <c r="S79" s="224"/>
      <c r="T79" s="225">
        <v>0.223</v>
      </c>
      <c r="U79" s="224">
        <f>ROUND(E79*T79,2)</f>
        <v>2.3199999999999998</v>
      </c>
      <c r="V79" s="214"/>
      <c r="W79" s="214"/>
      <c r="X79" s="214"/>
      <c r="Y79" s="214"/>
      <c r="Z79" s="214"/>
      <c r="AA79" s="214"/>
      <c r="AB79" s="214"/>
      <c r="AC79" s="214"/>
      <c r="AD79" s="214"/>
      <c r="AE79" s="214" t="s">
        <v>120</v>
      </c>
      <c r="AF79" s="214"/>
      <c r="AG79" s="214"/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1" x14ac:dyDescent="0.2">
      <c r="A80" s="215"/>
      <c r="B80" s="222"/>
      <c r="C80" s="268" t="s">
        <v>216</v>
      </c>
      <c r="D80" s="226"/>
      <c r="E80" s="231">
        <v>10.4</v>
      </c>
      <c r="F80" s="235"/>
      <c r="G80" s="235"/>
      <c r="H80" s="235"/>
      <c r="I80" s="235"/>
      <c r="J80" s="235"/>
      <c r="K80" s="235"/>
      <c r="L80" s="235"/>
      <c r="M80" s="235"/>
      <c r="N80" s="224"/>
      <c r="O80" s="224"/>
      <c r="P80" s="224"/>
      <c r="Q80" s="224"/>
      <c r="R80" s="224"/>
      <c r="S80" s="224"/>
      <c r="T80" s="225"/>
      <c r="U80" s="224"/>
      <c r="V80" s="214"/>
      <c r="W80" s="214"/>
      <c r="X80" s="214"/>
      <c r="Y80" s="214"/>
      <c r="Z80" s="214"/>
      <c r="AA80" s="214"/>
      <c r="AB80" s="214"/>
      <c r="AC80" s="214"/>
      <c r="AD80" s="214"/>
      <c r="AE80" s="214" t="s">
        <v>122</v>
      </c>
      <c r="AF80" s="214">
        <v>0</v>
      </c>
      <c r="AG80" s="214"/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x14ac:dyDescent="0.2">
      <c r="A81" s="216" t="s">
        <v>115</v>
      </c>
      <c r="B81" s="223" t="s">
        <v>86</v>
      </c>
      <c r="C81" s="269" t="s">
        <v>87</v>
      </c>
      <c r="D81" s="227"/>
      <c r="E81" s="232"/>
      <c r="F81" s="236"/>
      <c r="G81" s="236">
        <f>SUMIF(AE82:AE88,"&lt;&gt;NOR",G82:G88)</f>
        <v>0</v>
      </c>
      <c r="H81" s="236"/>
      <c r="I81" s="236">
        <f>SUM(I82:I88)</f>
        <v>0</v>
      </c>
      <c r="J81" s="236"/>
      <c r="K81" s="236">
        <f>SUM(K82:K88)</f>
        <v>0</v>
      </c>
      <c r="L81" s="236"/>
      <c r="M81" s="236">
        <f>SUM(M82:M88)</f>
        <v>0</v>
      </c>
      <c r="N81" s="227"/>
      <c r="O81" s="227">
        <f>SUM(O82:O88)</f>
        <v>1.8400000000000001E-3</v>
      </c>
      <c r="P81" s="227"/>
      <c r="Q81" s="227">
        <f>SUM(Q82:Q88)</f>
        <v>0</v>
      </c>
      <c r="R81" s="227"/>
      <c r="S81" s="227"/>
      <c r="T81" s="228"/>
      <c r="U81" s="227">
        <f>SUM(U82:U88)</f>
        <v>2.85</v>
      </c>
      <c r="AE81" t="s">
        <v>116</v>
      </c>
    </row>
    <row r="82" spans="1:60" outlineLevel="1" x14ac:dyDescent="0.2">
      <c r="A82" s="215">
        <v>28</v>
      </c>
      <c r="B82" s="222" t="s">
        <v>217</v>
      </c>
      <c r="C82" s="267" t="s">
        <v>218</v>
      </c>
      <c r="D82" s="224" t="s">
        <v>210</v>
      </c>
      <c r="E82" s="230">
        <v>27.95</v>
      </c>
      <c r="F82" s="234"/>
      <c r="G82" s="235">
        <f>ROUND(E82*F82,2)</f>
        <v>0</v>
      </c>
      <c r="H82" s="234"/>
      <c r="I82" s="235">
        <f>ROUND(E82*H82,2)</f>
        <v>0</v>
      </c>
      <c r="J82" s="234"/>
      <c r="K82" s="235">
        <f>ROUND(E82*J82,2)</f>
        <v>0</v>
      </c>
      <c r="L82" s="235">
        <v>21</v>
      </c>
      <c r="M82" s="235">
        <f>G82*(1+L82/100)</f>
        <v>0</v>
      </c>
      <c r="N82" s="224">
        <v>0</v>
      </c>
      <c r="O82" s="224">
        <f>ROUND(E82*N82,5)</f>
        <v>0</v>
      </c>
      <c r="P82" s="224">
        <v>0</v>
      </c>
      <c r="Q82" s="224">
        <f>ROUND(E82*P82,5)</f>
        <v>0</v>
      </c>
      <c r="R82" s="224"/>
      <c r="S82" s="224"/>
      <c r="T82" s="225">
        <v>7.8E-2</v>
      </c>
      <c r="U82" s="224">
        <f>ROUND(E82*T82,2)</f>
        <v>2.1800000000000002</v>
      </c>
      <c r="V82" s="214"/>
      <c r="W82" s="214"/>
      <c r="X82" s="214"/>
      <c r="Y82" s="214"/>
      <c r="Z82" s="214"/>
      <c r="AA82" s="214"/>
      <c r="AB82" s="214"/>
      <c r="AC82" s="214"/>
      <c r="AD82" s="214"/>
      <c r="AE82" s="214" t="s">
        <v>120</v>
      </c>
      <c r="AF82" s="214"/>
      <c r="AG82" s="214"/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1" x14ac:dyDescent="0.2">
      <c r="A83" s="215"/>
      <c r="B83" s="222"/>
      <c r="C83" s="268" t="s">
        <v>219</v>
      </c>
      <c r="D83" s="226"/>
      <c r="E83" s="231">
        <v>27.95</v>
      </c>
      <c r="F83" s="235"/>
      <c r="G83" s="235"/>
      <c r="H83" s="235"/>
      <c r="I83" s="235"/>
      <c r="J83" s="235"/>
      <c r="K83" s="235"/>
      <c r="L83" s="235"/>
      <c r="M83" s="235"/>
      <c r="N83" s="224"/>
      <c r="O83" s="224"/>
      <c r="P83" s="224"/>
      <c r="Q83" s="224"/>
      <c r="R83" s="224"/>
      <c r="S83" s="224"/>
      <c r="T83" s="225"/>
      <c r="U83" s="224"/>
      <c r="V83" s="214"/>
      <c r="W83" s="214"/>
      <c r="X83" s="214"/>
      <c r="Y83" s="214"/>
      <c r="Z83" s="214"/>
      <c r="AA83" s="214"/>
      <c r="AB83" s="214"/>
      <c r="AC83" s="214"/>
      <c r="AD83" s="214"/>
      <c r="AE83" s="214" t="s">
        <v>122</v>
      </c>
      <c r="AF83" s="214">
        <v>0</v>
      </c>
      <c r="AG83" s="214"/>
      <c r="AH83" s="214"/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1" x14ac:dyDescent="0.2">
      <c r="A84" s="215">
        <v>29</v>
      </c>
      <c r="B84" s="222" t="s">
        <v>220</v>
      </c>
      <c r="C84" s="267" t="s">
        <v>221</v>
      </c>
      <c r="D84" s="224" t="s">
        <v>210</v>
      </c>
      <c r="E84" s="230">
        <v>30.745000000000001</v>
      </c>
      <c r="F84" s="234"/>
      <c r="G84" s="235">
        <f>ROUND(E84*F84,2)</f>
        <v>0</v>
      </c>
      <c r="H84" s="234"/>
      <c r="I84" s="235">
        <f>ROUND(E84*H84,2)</f>
        <v>0</v>
      </c>
      <c r="J84" s="234"/>
      <c r="K84" s="235">
        <f>ROUND(E84*J84,2)</f>
        <v>0</v>
      </c>
      <c r="L84" s="235">
        <v>21</v>
      </c>
      <c r="M84" s="235">
        <f>G84*(1+L84/100)</f>
        <v>0</v>
      </c>
      <c r="N84" s="224">
        <v>6.0000000000000002E-5</v>
      </c>
      <c r="O84" s="224">
        <f>ROUND(E84*N84,5)</f>
        <v>1.8400000000000001E-3</v>
      </c>
      <c r="P84" s="224">
        <v>0</v>
      </c>
      <c r="Q84" s="224">
        <f>ROUND(E84*P84,5)</f>
        <v>0</v>
      </c>
      <c r="R84" s="224"/>
      <c r="S84" s="224"/>
      <c r="T84" s="225">
        <v>0</v>
      </c>
      <c r="U84" s="224">
        <f>ROUND(E84*T84,2)</f>
        <v>0</v>
      </c>
      <c r="V84" s="214"/>
      <c r="W84" s="214"/>
      <c r="X84" s="214"/>
      <c r="Y84" s="214"/>
      <c r="Z84" s="214"/>
      <c r="AA84" s="214"/>
      <c r="AB84" s="214"/>
      <c r="AC84" s="214"/>
      <c r="AD84" s="214"/>
      <c r="AE84" s="214" t="s">
        <v>222</v>
      </c>
      <c r="AF84" s="214"/>
      <c r="AG84" s="214"/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1" x14ac:dyDescent="0.2">
      <c r="A85" s="215"/>
      <c r="B85" s="222"/>
      <c r="C85" s="268" t="s">
        <v>223</v>
      </c>
      <c r="D85" s="226"/>
      <c r="E85" s="231">
        <v>30.745000000000001</v>
      </c>
      <c r="F85" s="235"/>
      <c r="G85" s="235"/>
      <c r="H85" s="235"/>
      <c r="I85" s="235"/>
      <c r="J85" s="235"/>
      <c r="K85" s="235"/>
      <c r="L85" s="235"/>
      <c r="M85" s="235"/>
      <c r="N85" s="224"/>
      <c r="O85" s="224"/>
      <c r="P85" s="224"/>
      <c r="Q85" s="224"/>
      <c r="R85" s="224"/>
      <c r="S85" s="224"/>
      <c r="T85" s="225"/>
      <c r="U85" s="224"/>
      <c r="V85" s="214"/>
      <c r="W85" s="214"/>
      <c r="X85" s="214"/>
      <c r="Y85" s="214"/>
      <c r="Z85" s="214"/>
      <c r="AA85" s="214"/>
      <c r="AB85" s="214"/>
      <c r="AC85" s="214"/>
      <c r="AD85" s="214"/>
      <c r="AE85" s="214" t="s">
        <v>122</v>
      </c>
      <c r="AF85" s="214">
        <v>0</v>
      </c>
      <c r="AG85" s="214"/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1" x14ac:dyDescent="0.2">
      <c r="A86" s="215">
        <v>30</v>
      </c>
      <c r="B86" s="222" t="s">
        <v>224</v>
      </c>
      <c r="C86" s="267" t="s">
        <v>225</v>
      </c>
      <c r="D86" s="224" t="s">
        <v>167</v>
      </c>
      <c r="E86" s="230">
        <v>2</v>
      </c>
      <c r="F86" s="234"/>
      <c r="G86" s="235">
        <f>ROUND(E86*F86,2)</f>
        <v>0</v>
      </c>
      <c r="H86" s="234"/>
      <c r="I86" s="235">
        <f>ROUND(E86*H86,2)</f>
        <v>0</v>
      </c>
      <c r="J86" s="234"/>
      <c r="K86" s="235">
        <f>ROUND(E86*J86,2)</f>
        <v>0</v>
      </c>
      <c r="L86" s="235">
        <v>21</v>
      </c>
      <c r="M86" s="235">
        <f>G86*(1+L86/100)</f>
        <v>0</v>
      </c>
      <c r="N86" s="224">
        <v>0</v>
      </c>
      <c r="O86" s="224">
        <f>ROUND(E86*N86,5)</f>
        <v>0</v>
      </c>
      <c r="P86" s="224">
        <v>0</v>
      </c>
      <c r="Q86" s="224">
        <f>ROUND(E86*P86,5)</f>
        <v>0</v>
      </c>
      <c r="R86" s="224"/>
      <c r="S86" s="224"/>
      <c r="T86" s="225">
        <v>0.33733000000000002</v>
      </c>
      <c r="U86" s="224">
        <f>ROUND(E86*T86,2)</f>
        <v>0.67</v>
      </c>
      <c r="V86" s="214"/>
      <c r="W86" s="214"/>
      <c r="X86" s="214"/>
      <c r="Y86" s="214"/>
      <c r="Z86" s="214"/>
      <c r="AA86" s="214"/>
      <c r="AB86" s="214"/>
      <c r="AC86" s="214"/>
      <c r="AD86" s="214"/>
      <c r="AE86" s="214" t="s">
        <v>120</v>
      </c>
      <c r="AF86" s="214"/>
      <c r="AG86" s="214"/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1" x14ac:dyDescent="0.2">
      <c r="A87" s="215">
        <v>31</v>
      </c>
      <c r="B87" s="222" t="s">
        <v>226</v>
      </c>
      <c r="C87" s="267" t="s">
        <v>227</v>
      </c>
      <c r="D87" s="224" t="s">
        <v>228</v>
      </c>
      <c r="E87" s="230">
        <v>1</v>
      </c>
      <c r="F87" s="234"/>
      <c r="G87" s="235">
        <f>ROUND(E87*F87,2)</f>
        <v>0</v>
      </c>
      <c r="H87" s="234"/>
      <c r="I87" s="235">
        <f>ROUND(E87*H87,2)</f>
        <v>0</v>
      </c>
      <c r="J87" s="234"/>
      <c r="K87" s="235">
        <f>ROUND(E87*J87,2)</f>
        <v>0</v>
      </c>
      <c r="L87" s="235">
        <v>21</v>
      </c>
      <c r="M87" s="235">
        <f>G87*(1+L87/100)</f>
        <v>0</v>
      </c>
      <c r="N87" s="224">
        <v>0</v>
      </c>
      <c r="O87" s="224">
        <f>ROUND(E87*N87,5)</f>
        <v>0</v>
      </c>
      <c r="P87" s="224">
        <v>0</v>
      </c>
      <c r="Q87" s="224">
        <f>ROUND(E87*P87,5)</f>
        <v>0</v>
      </c>
      <c r="R87" s="224"/>
      <c r="S87" s="224"/>
      <c r="T87" s="225">
        <v>0</v>
      </c>
      <c r="U87" s="224">
        <f>ROUND(E87*T87,2)</f>
        <v>0</v>
      </c>
      <c r="V87" s="214"/>
      <c r="W87" s="214"/>
      <c r="X87" s="214"/>
      <c r="Y87" s="214"/>
      <c r="Z87" s="214"/>
      <c r="AA87" s="214"/>
      <c r="AB87" s="214"/>
      <c r="AC87" s="214"/>
      <c r="AD87" s="214"/>
      <c r="AE87" s="214" t="s">
        <v>120</v>
      </c>
      <c r="AF87" s="214"/>
      <c r="AG87" s="214"/>
      <c r="AH87" s="214"/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1" x14ac:dyDescent="0.2">
      <c r="A88" s="215"/>
      <c r="B88" s="222"/>
      <c r="C88" s="270" t="s">
        <v>229</v>
      </c>
      <c r="D88" s="229"/>
      <c r="E88" s="233"/>
      <c r="F88" s="237"/>
      <c r="G88" s="238"/>
      <c r="H88" s="235"/>
      <c r="I88" s="235"/>
      <c r="J88" s="235"/>
      <c r="K88" s="235"/>
      <c r="L88" s="235"/>
      <c r="M88" s="235"/>
      <c r="N88" s="224"/>
      <c r="O88" s="224"/>
      <c r="P88" s="224"/>
      <c r="Q88" s="224"/>
      <c r="R88" s="224"/>
      <c r="S88" s="224"/>
      <c r="T88" s="225"/>
      <c r="U88" s="224"/>
      <c r="V88" s="214"/>
      <c r="W88" s="214"/>
      <c r="X88" s="214"/>
      <c r="Y88" s="214"/>
      <c r="Z88" s="214"/>
      <c r="AA88" s="214"/>
      <c r="AB88" s="214"/>
      <c r="AC88" s="214"/>
      <c r="AD88" s="214"/>
      <c r="AE88" s="214" t="s">
        <v>230</v>
      </c>
      <c r="AF88" s="214"/>
      <c r="AG88" s="214"/>
      <c r="AH88" s="214"/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7" t="str">
        <f>C88</f>
        <v>vysekání rýh a po montáži trubky zaomítnutí rýh</v>
      </c>
      <c r="BB88" s="214"/>
      <c r="BC88" s="214"/>
      <c r="BD88" s="214"/>
      <c r="BE88" s="214"/>
      <c r="BF88" s="214"/>
      <c r="BG88" s="214"/>
      <c r="BH88" s="214"/>
    </row>
    <row r="89" spans="1:60" x14ac:dyDescent="0.2">
      <c r="A89" s="216" t="s">
        <v>115</v>
      </c>
      <c r="B89" s="223" t="s">
        <v>88</v>
      </c>
      <c r="C89" s="269" t="s">
        <v>26</v>
      </c>
      <c r="D89" s="227"/>
      <c r="E89" s="232"/>
      <c r="F89" s="236"/>
      <c r="G89" s="236">
        <f>SUMIF(AE90:AE90,"&lt;&gt;NOR",G90:G90)</f>
        <v>0</v>
      </c>
      <c r="H89" s="236"/>
      <c r="I89" s="236">
        <f>SUM(I90:I90)</f>
        <v>0</v>
      </c>
      <c r="J89" s="236"/>
      <c r="K89" s="236">
        <f>SUM(K90:K90)</f>
        <v>0</v>
      </c>
      <c r="L89" s="236"/>
      <c r="M89" s="236">
        <f>SUM(M90:M90)</f>
        <v>0</v>
      </c>
      <c r="N89" s="227"/>
      <c r="O89" s="227">
        <f>SUM(O90:O90)</f>
        <v>0</v>
      </c>
      <c r="P89" s="227"/>
      <c r="Q89" s="227">
        <f>SUM(Q90:Q90)</f>
        <v>0</v>
      </c>
      <c r="R89" s="227"/>
      <c r="S89" s="227"/>
      <c r="T89" s="228"/>
      <c r="U89" s="227">
        <f>SUM(U90:U90)</f>
        <v>0</v>
      </c>
      <c r="AE89" t="s">
        <v>116</v>
      </c>
    </row>
    <row r="90" spans="1:60" outlineLevel="1" x14ac:dyDescent="0.2">
      <c r="A90" s="246">
        <v>32</v>
      </c>
      <c r="B90" s="247" t="s">
        <v>231</v>
      </c>
      <c r="C90" s="271" t="s">
        <v>232</v>
      </c>
      <c r="D90" s="248" t="s">
        <v>233</v>
      </c>
      <c r="E90" s="249">
        <v>1</v>
      </c>
      <c r="F90" s="250"/>
      <c r="G90" s="251">
        <f>ROUND(E90*F90,2)</f>
        <v>0</v>
      </c>
      <c r="H90" s="250"/>
      <c r="I90" s="251">
        <f>ROUND(E90*H90,2)</f>
        <v>0</v>
      </c>
      <c r="J90" s="250"/>
      <c r="K90" s="251">
        <f>ROUND(E90*J90,2)</f>
        <v>0</v>
      </c>
      <c r="L90" s="251">
        <v>21</v>
      </c>
      <c r="M90" s="251">
        <f>G90*(1+L90/100)</f>
        <v>0</v>
      </c>
      <c r="N90" s="248">
        <v>0</v>
      </c>
      <c r="O90" s="248">
        <f>ROUND(E90*N90,5)</f>
        <v>0</v>
      </c>
      <c r="P90" s="248">
        <v>0</v>
      </c>
      <c r="Q90" s="248">
        <f>ROUND(E90*P90,5)</f>
        <v>0</v>
      </c>
      <c r="R90" s="248"/>
      <c r="S90" s="248"/>
      <c r="T90" s="252">
        <v>0</v>
      </c>
      <c r="U90" s="248">
        <f>ROUND(E90*T90,2)</f>
        <v>0</v>
      </c>
      <c r="V90" s="214"/>
      <c r="W90" s="214"/>
      <c r="X90" s="214"/>
      <c r="Y90" s="214"/>
      <c r="Z90" s="214"/>
      <c r="AA90" s="214"/>
      <c r="AB90" s="214"/>
      <c r="AC90" s="214"/>
      <c r="AD90" s="214"/>
      <c r="AE90" s="214" t="s">
        <v>234</v>
      </c>
      <c r="AF90" s="214"/>
      <c r="AG90" s="214"/>
      <c r="AH90" s="214"/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x14ac:dyDescent="0.2">
      <c r="A91" s="6"/>
      <c r="B91" s="7" t="s">
        <v>235</v>
      </c>
      <c r="C91" s="272" t="s">
        <v>235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AC91">
        <v>15</v>
      </c>
      <c r="AD91">
        <v>21</v>
      </c>
    </row>
    <row r="92" spans="1:60" x14ac:dyDescent="0.2">
      <c r="A92" s="253"/>
      <c r="B92" s="254">
        <v>26</v>
      </c>
      <c r="C92" s="273" t="s">
        <v>235</v>
      </c>
      <c r="D92" s="255"/>
      <c r="E92" s="255"/>
      <c r="F92" s="255"/>
      <c r="G92" s="266">
        <f>G8+G11+G24+G35+G41+G72+G75+G81+G89</f>
        <v>0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AC92">
        <f>SUMIF(L7:L90,AC91,G7:G90)</f>
        <v>0</v>
      </c>
      <c r="AD92">
        <f>SUMIF(L7:L90,AD91,G7:G90)</f>
        <v>0</v>
      </c>
      <c r="AE92" t="s">
        <v>236</v>
      </c>
    </row>
    <row r="93" spans="1:60" x14ac:dyDescent="0.2">
      <c r="A93" s="6"/>
      <c r="B93" s="7" t="s">
        <v>235</v>
      </c>
      <c r="C93" s="272" t="s">
        <v>235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60" x14ac:dyDescent="0.2">
      <c r="A94" s="6"/>
      <c r="B94" s="7" t="s">
        <v>235</v>
      </c>
      <c r="C94" s="272" t="s">
        <v>235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60" x14ac:dyDescent="0.2">
      <c r="A95" s="256">
        <v>33</v>
      </c>
      <c r="B95" s="256"/>
      <c r="C95" s="27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60" x14ac:dyDescent="0.2">
      <c r="A96" s="257"/>
      <c r="B96" s="258"/>
      <c r="C96" s="275"/>
      <c r="D96" s="258"/>
      <c r="E96" s="258"/>
      <c r="F96" s="258"/>
      <c r="G96" s="259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AE96" t="s">
        <v>237</v>
      </c>
    </row>
    <row r="97" spans="1:31" x14ac:dyDescent="0.2">
      <c r="A97" s="260"/>
      <c r="B97" s="261"/>
      <c r="C97" s="276"/>
      <c r="D97" s="261"/>
      <c r="E97" s="261"/>
      <c r="F97" s="261"/>
      <c r="G97" s="262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31" x14ac:dyDescent="0.2">
      <c r="A98" s="260"/>
      <c r="B98" s="261"/>
      <c r="C98" s="276"/>
      <c r="D98" s="261"/>
      <c r="E98" s="261"/>
      <c r="F98" s="261"/>
      <c r="G98" s="262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31" x14ac:dyDescent="0.2">
      <c r="A99" s="260"/>
      <c r="B99" s="261"/>
      <c r="C99" s="276"/>
      <c r="D99" s="261"/>
      <c r="E99" s="261"/>
      <c r="F99" s="261"/>
      <c r="G99" s="262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31" x14ac:dyDescent="0.2">
      <c r="A100" s="263"/>
      <c r="B100" s="264"/>
      <c r="C100" s="277"/>
      <c r="D100" s="264"/>
      <c r="E100" s="264"/>
      <c r="F100" s="264"/>
      <c r="G100" s="265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31" x14ac:dyDescent="0.2">
      <c r="A101" s="6"/>
      <c r="B101" s="7" t="s">
        <v>235</v>
      </c>
      <c r="C101" s="272" t="s">
        <v>235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31" x14ac:dyDescent="0.2">
      <c r="C102" s="278"/>
      <c r="AE102" t="s">
        <v>238</v>
      </c>
    </row>
  </sheetData>
  <mergeCells count="7">
    <mergeCell ref="A96:G100"/>
    <mergeCell ref="A1:G1"/>
    <mergeCell ref="C2:G2"/>
    <mergeCell ref="C3:G3"/>
    <mergeCell ref="C4:G4"/>
    <mergeCell ref="C88:G88"/>
    <mergeCell ref="A95:C95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2014-02-28T09:52:57Z</cp:lastPrinted>
  <dcterms:created xsi:type="dcterms:W3CDTF">2009-04-08T07:15:50Z</dcterms:created>
  <dcterms:modified xsi:type="dcterms:W3CDTF">2022-02-16T10:14:18Z</dcterms:modified>
</cp:coreProperties>
</file>